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355" windowHeight="9210" activeTab="0"/>
  </bookViews>
  <sheets>
    <sheet name="matlista" sheetId="1" r:id="rId1"/>
    <sheet name="hyres kostnader" sheetId="2" r:id="rId2"/>
    <sheet name="e mail" sheetId="3" r:id="rId3"/>
    <sheet name="inköpslista" sheetId="4" r:id="rId4"/>
    <sheet name="packnings lista" sheetId="5" r:id="rId5"/>
    <sheet name="liftkort" sheetId="6" r:id="rId6"/>
    <sheet name="Spaghetti med köttfärssås" sheetId="7" r:id="rId7"/>
    <sheet name="Afrikana" sheetId="8" r:id="rId8"/>
    <sheet name="VarmröktLax" sheetId="9" r:id="rId9"/>
    <sheet name="Porterstek" sheetId="10" r:id="rId10"/>
    <sheet name="Länkar" sheetId="11" r:id="rId11"/>
  </sheets>
  <definedNames/>
  <calcPr fullCalcOnLoad="1"/>
</workbook>
</file>

<file path=xl/sharedStrings.xml><?xml version="1.0" encoding="utf-8"?>
<sst xmlns="http://schemas.openxmlformats.org/spreadsheetml/2006/main" count="361" uniqueCount="254">
  <si>
    <t>ägg</t>
  </si>
  <si>
    <t>filmjölk</t>
  </si>
  <si>
    <t>ost</t>
  </si>
  <si>
    <t>oboj</t>
  </si>
  <si>
    <t>bregott</t>
  </si>
  <si>
    <t>skinka</t>
  </si>
  <si>
    <t>salami</t>
  </si>
  <si>
    <t>polarkaka</t>
  </si>
  <si>
    <t>juice</t>
  </si>
  <si>
    <t>managryn</t>
  </si>
  <si>
    <t>gröris</t>
  </si>
  <si>
    <t>kanel</t>
  </si>
  <si>
    <t>socker</t>
  </si>
  <si>
    <t>smör</t>
  </si>
  <si>
    <t>marmelad</t>
  </si>
  <si>
    <t>kaviar</t>
  </si>
  <si>
    <t>kaffe</t>
  </si>
  <si>
    <t xml:space="preserve"> te</t>
  </si>
  <si>
    <t>julia</t>
  </si>
  <si>
    <t>lisa</t>
  </si>
  <si>
    <t>ina</t>
  </si>
  <si>
    <t>pia</t>
  </si>
  <si>
    <t>lenart</t>
  </si>
  <si>
    <t>magnus</t>
  </si>
  <si>
    <t>erik</t>
  </si>
  <si>
    <t>alf</t>
  </si>
  <si>
    <t>Niklas</t>
  </si>
  <si>
    <t>sara</t>
  </si>
  <si>
    <t>david</t>
  </si>
  <si>
    <t>aron</t>
  </si>
  <si>
    <t>assar</t>
  </si>
  <si>
    <t>agnes</t>
  </si>
  <si>
    <t>maria</t>
  </si>
  <si>
    <t>max</t>
  </si>
  <si>
    <t>anita</t>
  </si>
  <si>
    <t>robert</t>
  </si>
  <si>
    <t>pelle</t>
  </si>
  <si>
    <t>?</t>
  </si>
  <si>
    <t>patrik</t>
  </si>
  <si>
    <t>L</t>
  </si>
  <si>
    <t>korv</t>
  </si>
  <si>
    <t>senap</t>
  </si>
  <si>
    <t>ketchup</t>
  </si>
  <si>
    <t>soppa</t>
  </si>
  <si>
    <t>fatiggariddare</t>
  </si>
  <si>
    <t>lax</t>
  </si>
  <si>
    <t>stek</t>
  </si>
  <si>
    <t>köttfärs spahgeti</t>
  </si>
  <si>
    <t>spahgeti</t>
  </si>
  <si>
    <t>ris</t>
  </si>
  <si>
    <t>chokladpudding</t>
  </si>
  <si>
    <t>vaniljsås</t>
  </si>
  <si>
    <t>julia &amp; pia</t>
  </si>
  <si>
    <t>bröd</t>
  </si>
  <si>
    <t>lomper</t>
  </si>
  <si>
    <t>lunch 3st</t>
  </si>
  <si>
    <t>middag 4st</t>
  </si>
  <si>
    <t>Frukost  4st</t>
  </si>
  <si>
    <t>afrikana inte gullök</t>
  </si>
  <si>
    <t>ca pris per mängd</t>
  </si>
  <si>
    <t>antal</t>
  </si>
  <si>
    <t>skivor</t>
  </si>
  <si>
    <t>1000g</t>
  </si>
  <si>
    <t xml:space="preserve">Frukost </t>
  </si>
  <si>
    <t>kg</t>
  </si>
  <si>
    <t>flingor</t>
  </si>
  <si>
    <t>1 kg</t>
  </si>
  <si>
    <t>antal dagar</t>
  </si>
  <si>
    <t xml:space="preserve">   fil och flingor</t>
  </si>
  <si>
    <t xml:space="preserve">   mjölk </t>
  </si>
  <si>
    <t>formfranska</t>
  </si>
  <si>
    <t xml:space="preserve">   smörgåsar</t>
  </si>
  <si>
    <t xml:space="preserve">   kaffe/te</t>
  </si>
  <si>
    <t>gröt</t>
  </si>
  <si>
    <t>st</t>
  </si>
  <si>
    <t>frukt</t>
  </si>
  <si>
    <t>1 st</t>
  </si>
  <si>
    <t>Lunch</t>
  </si>
  <si>
    <t>grädde</t>
  </si>
  <si>
    <t>l</t>
  </si>
  <si>
    <t>1 l</t>
  </si>
  <si>
    <t>fattigariddare</t>
  </si>
  <si>
    <t>mjölk</t>
  </si>
  <si>
    <t>Middag</t>
  </si>
  <si>
    <t>godis</t>
  </si>
  <si>
    <t>15 st</t>
  </si>
  <si>
    <t>te</t>
  </si>
  <si>
    <t>2 kg</t>
  </si>
  <si>
    <t>salt</t>
  </si>
  <si>
    <t>peppar</t>
  </si>
  <si>
    <t>1 burk</t>
  </si>
  <si>
    <t>diskmedel</t>
  </si>
  <si>
    <t>1 flaska</t>
  </si>
  <si>
    <t>Kaffefilter</t>
  </si>
  <si>
    <t>Ett litet stöd vid packningen.</t>
  </si>
  <si>
    <t>nässesär</t>
  </si>
  <si>
    <t xml:space="preserve">Handduk </t>
  </si>
  <si>
    <t>Skidkläder</t>
  </si>
  <si>
    <t xml:space="preserve">Underställ </t>
  </si>
  <si>
    <t>Vantar gärna 2 par</t>
  </si>
  <si>
    <t>Mössa</t>
  </si>
  <si>
    <t>strumpor</t>
  </si>
  <si>
    <t>underkläder</t>
  </si>
  <si>
    <t>Termos/ Flaska (till lunchdrickan)</t>
  </si>
  <si>
    <t>Tofflor</t>
  </si>
  <si>
    <t>Skidglasögon el solglasögon</t>
  </si>
  <si>
    <t xml:space="preserve">Freestyle </t>
  </si>
  <si>
    <t>Liten ryggsäck el liknande</t>
  </si>
  <si>
    <t>roligt spel</t>
  </si>
  <si>
    <t>musikinstrument</t>
  </si>
  <si>
    <t>sångbok</t>
  </si>
  <si>
    <t>glatt humör</t>
  </si>
  <si>
    <t>Hjälm</t>
  </si>
  <si>
    <t>snowboard/skidor</t>
  </si>
  <si>
    <t>Sänglinne (lakan, örngott el sovsäck)</t>
  </si>
  <si>
    <t>kamera</t>
  </si>
  <si>
    <t>pjäxor stövlar</t>
  </si>
  <si>
    <t>dl</t>
  </si>
  <si>
    <t>mannagryn</t>
  </si>
  <si>
    <t>wienerkorv</t>
  </si>
  <si>
    <t>http://www.kvitfjell.no/ep/20/?objectid=1</t>
  </si>
  <si>
    <t>Bjørnehiet</t>
  </si>
  <si>
    <t>myrivegen</t>
  </si>
  <si>
    <t>http://tux2.aftenposten.no/kart/</t>
  </si>
  <si>
    <t>1kg</t>
  </si>
  <si>
    <t>Spaghetti med köttfärssås</t>
  </si>
  <si>
    <t>gul lök</t>
  </si>
  <si>
    <t>400 g</t>
  </si>
  <si>
    <t>köttfärs</t>
  </si>
  <si>
    <r>
      <t>1.</t>
    </r>
    <r>
      <rPr>
        <sz val="7"/>
        <rFont val="Verdana"/>
        <family val="0"/>
      </rPr>
      <t xml:space="preserve"> Skala och finhacka löken. Fräs löken i smör utan att den tar färg.</t>
    </r>
  </si>
  <si>
    <t>konserverade tomater, hela</t>
  </si>
  <si>
    <t>1 dl</t>
  </si>
  <si>
    <t>vatten</t>
  </si>
  <si>
    <r>
      <t>2.</t>
    </r>
    <r>
      <rPr>
        <sz val="7"/>
        <rFont val="Verdana"/>
        <family val="0"/>
      </rPr>
      <t xml:space="preserve"> Smula ner köttfärsen och låt den bryna med. Späd med tomat och vatten.</t>
    </r>
  </si>
  <si>
    <t>1 tärning(ar)</t>
  </si>
  <si>
    <t>köttbuljong</t>
  </si>
  <si>
    <t>2 msk</t>
  </si>
  <si>
    <t>tomatpuré</t>
  </si>
  <si>
    <r>
      <t>3.</t>
    </r>
    <r>
      <rPr>
        <sz val="7"/>
        <rFont val="Verdana"/>
        <family val="0"/>
      </rPr>
      <t xml:space="preserve"> Tillsätt buljongtärning, tomatpuré, vitlök och kryddor. Låt såsen småkoka under lock 30-40 min. Smaka av med salt.</t>
    </r>
  </si>
  <si>
    <t>2 st</t>
  </si>
  <si>
    <t>vitlöksklyfta(or)</t>
  </si>
  <si>
    <t>lagerblad</t>
  </si>
  <si>
    <r>
      <t>4.</t>
    </r>
    <r>
      <rPr>
        <sz val="7"/>
        <rFont val="Verdana"/>
        <family val="0"/>
      </rPr>
      <t xml:space="preserve"> Koka spaghettin enligt anvisningen på paketet och servera med nyriven parmesanost.</t>
    </r>
  </si>
  <si>
    <t>1 tsk</t>
  </si>
  <si>
    <t>oregano</t>
  </si>
  <si>
    <t>efter smak</t>
  </si>
  <si>
    <t>svartpeppar, malen</t>
  </si>
  <si>
    <t>4 portioner</t>
  </si>
  <si>
    <t>Afrikana</t>
  </si>
  <si>
    <t>2 dl</t>
  </si>
  <si>
    <t>crème fraîche</t>
  </si>
  <si>
    <t>1. Sätt på ris</t>
  </si>
  <si>
    <t>gullök</t>
  </si>
  <si>
    <t>2. Skär köttet i 2–3 cm tjocka skivor och banka ut dem med handen. Salta, peppra och vänd dem i mjölet. Stek ca 3 minuter på var sida. Placera köttet i täckt form på spisen att hålla varmt.</t>
  </si>
  <si>
    <t>curry</t>
  </si>
  <si>
    <t>3 msk</t>
  </si>
  <si>
    <t>matolja</t>
  </si>
  <si>
    <t>fläskkött</t>
  </si>
  <si>
    <t>1 krm</t>
  </si>
  <si>
    <t>1/2 tsk</t>
  </si>
  <si>
    <t>3. Bryn löken i stekpannan där du tidigare stekte köttet. Rör ner curryn och låt den fräsa ett par minuter under omrörning.</t>
  </si>
  <si>
    <t>1 tärning</t>
  </si>
  <si>
    <t>köttbuljongtärning</t>
  </si>
  <si>
    <t>4 dl</t>
  </si>
  <si>
    <t>2 1/2 msk</t>
  </si>
  <si>
    <t xml:space="preserve"> vetemjöl</t>
  </si>
  <si>
    <t>4. Strö sedan över mjölet och späd med buljongen lite i taget och därefter crème fraîche. Låt koka samman till ca 2/3-delar återstår och smaka av med salt och peppar.</t>
  </si>
  <si>
    <t>Tillbehör:</t>
  </si>
  <si>
    <t xml:space="preserve">1 dl </t>
  </si>
  <si>
    <t>kokos</t>
  </si>
  <si>
    <t>3 dl</t>
  </si>
  <si>
    <t>bananer</t>
  </si>
  <si>
    <t xml:space="preserve">1/2 dl </t>
  </si>
  <si>
    <t>jordnötter</t>
  </si>
  <si>
    <t>5. Skiva bananerna i cm tjocka skivor .Servera köttet med sås, ris, bananer, ananas, mango chutney, kokos och lite jordnötter som extra tillbehör.</t>
  </si>
  <si>
    <t>6 st</t>
  </si>
  <si>
    <t>ananasringar</t>
  </si>
  <si>
    <t>mango chutney</t>
  </si>
  <si>
    <t>Mandariner</t>
  </si>
  <si>
    <t>Porterstek 6-8 port.</t>
  </si>
  <si>
    <t>1 ½ kg nötkött ex fransyska eller</t>
  </si>
  <si>
    <t>rostbiff</t>
  </si>
  <si>
    <t>2 msk smör eller olja</t>
  </si>
  <si>
    <t>1 flaska porter</t>
  </si>
  <si>
    <t>½ dl koncentrerad svartvinbärssaft</t>
  </si>
  <si>
    <t>1 dl Kinesisk soya</t>
  </si>
  <si>
    <t>1 tsk timjan</t>
  </si>
  <si>
    <t>6 st enbär</t>
  </si>
  <si>
    <t>6 st svartpepparkorn</t>
  </si>
  <si>
    <t>2-3 st köttbuljong tärningar</t>
  </si>
  <si>
    <t>2 st hackad vitlöksklyftor</t>
  </si>
  <si>
    <t>1 st grovhackad gullök</t>
  </si>
  <si>
    <t>Sås</t>
  </si>
  <si>
    <t>8 dl steksky 2 dl grädde</t>
  </si>
  <si>
    <t>5 msk vetemjöl</t>
  </si>
  <si>
    <t>STEKTID: 1-2 tim.</t>
  </si>
  <si>
    <t>Putsa köttet och bind upp det om så</t>
  </si>
  <si>
    <t>behövs.</t>
  </si>
  <si>
    <t>Bryn fettet i en gryta. Lägg ned köttet</t>
  </si>
  <si>
    <t>och låt det brynas runt om. Lägg i</t>
  </si>
  <si>
    <t>kryddor och lök. Sätt i en</t>
  </si>
  <si>
    <t>stektermometer. Späd med varm</t>
  </si>
  <si>
    <t>vätska och låt köttet steka under lock</t>
  </si>
  <si>
    <t>på svag varme ovan på spisen. Ta upp</t>
  </si>
  <si>
    <t>steken när termometern visar 70°C.</t>
  </si>
  <si>
    <t>Späd skyn om så behövs. Tillsätt</t>
  </si>
  <si>
    <t>grädde. Red av såsen och låt den koka</t>
  </si>
  <si>
    <t>3-5 minuter. Smaka av</t>
  </si>
  <si>
    <t>Servera med såsen, potatis och kokta</t>
  </si>
  <si>
    <t>grönsaker samt grönsallad, lingonsylt</t>
  </si>
  <si>
    <t>eller vinbärsgelé och någon</t>
  </si>
  <si>
    <t>ättiksinläggning.</t>
  </si>
  <si>
    <t>VarmröktLax</t>
  </si>
  <si>
    <t>2,5 kg</t>
  </si>
  <si>
    <t>Currysås</t>
  </si>
  <si>
    <t>vitlökssås</t>
  </si>
  <si>
    <t>5 st</t>
  </si>
  <si>
    <t>äggula(or)</t>
  </si>
  <si>
    <t>10 st</t>
  </si>
  <si>
    <t>vitlöksklyftor</t>
  </si>
  <si>
    <t>2,5 cl</t>
  </si>
  <si>
    <t>fransk senap</t>
  </si>
  <si>
    <t>0,75 l</t>
  </si>
  <si>
    <t>rapsolja</t>
  </si>
  <si>
    <t>Tillagning:</t>
  </si>
  <si>
    <t>cremfraice</t>
  </si>
  <si>
    <t>Italiensksalladskrydda</t>
  </si>
  <si>
    <t>fräs lök och curry</t>
  </si>
  <si>
    <t>Rör ihop äggula med senap. Tillsätt oljan försiktigt under omröring så att oljan hela tiden absorberas. Tillsäs curryn och lökenSmaka av med salt och peppar. Ställ kallt.</t>
  </si>
  <si>
    <t>gullök (finhackad)</t>
  </si>
  <si>
    <t>Rör ihop äggula med vitlök och senap. Tillsätt oljan försiktigt under omröring så att oljan hela tiden absorberas. Smaka av med salt och peppar. Ställ kallt.</t>
  </si>
  <si>
    <t>3 st</t>
  </si>
  <si>
    <t>1,5 cl</t>
  </si>
  <si>
    <t>0,5 l</t>
  </si>
  <si>
    <t>4 msk</t>
  </si>
  <si>
    <t>burkar</t>
  </si>
  <si>
    <t>4 pers</t>
  </si>
  <si>
    <t>barno@telia.com</t>
  </si>
  <si>
    <t>ptiljand@volvocars.com</t>
  </si>
  <si>
    <t>Julia.Sjostrom@volvo.com</t>
  </si>
  <si>
    <t>Barno_Magnus@emc.com</t>
  </si>
  <si>
    <t>Lisa@westerlind.com</t>
  </si>
  <si>
    <t>erik.andersson@carmen.se</t>
  </si>
  <si>
    <t>alf@olsvik.se</t>
  </si>
  <si>
    <t>Fjellfreden den 12/2 -16/2 2006 kr 18 500 med slutvask</t>
  </si>
  <si>
    <t>barnö</t>
  </si>
  <si>
    <t>tiljander</t>
  </si>
  <si>
    <t>olsvik</t>
  </si>
  <si>
    <t>andersson</t>
  </si>
  <si>
    <t>sek</t>
  </si>
  <si>
    <t>moncaneriksson@telia.com</t>
  </si>
  <si>
    <t>per pers</t>
  </si>
  <si>
    <t>liftkort</t>
  </si>
  <si>
    <t>nok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</si>
</sst>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\ &quot;kr&quot;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sz val="14"/>
      <name val="Comic Sans MS"/>
      <family val="4"/>
    </font>
    <font>
      <sz val="14"/>
      <name val="Arial"/>
      <family val="2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0"/>
    </font>
    <font>
      <sz val="12"/>
      <name val="Arial"/>
      <family val="0"/>
    </font>
    <font>
      <b/>
      <sz val="7"/>
      <name val="Verdana"/>
      <family val="0"/>
    </font>
    <font>
      <sz val="7"/>
      <name val="Verdana"/>
      <family val="0"/>
    </font>
    <font>
      <i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2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16" applyNumberFormat="1" applyFont="1" applyAlignment="1">
      <alignment/>
    </xf>
    <xf numFmtId="0" fontId="7" fillId="0" borderId="0" xfId="16" applyAlignment="1">
      <alignment/>
    </xf>
    <xf numFmtId="0" fontId="7" fillId="0" borderId="0" xfId="16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16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2" fontId="0" fillId="2" borderId="6" xfId="0" applyNumberFormat="1" applyFill="1" applyBorder="1" applyAlignment="1">
      <alignment/>
    </xf>
    <xf numFmtId="2" fontId="0" fillId="0" borderId="0" xfId="0" applyNumberFormat="1" applyAlignment="1">
      <alignment/>
    </xf>
    <xf numFmtId="2" fontId="15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171" fontId="15" fillId="0" borderId="0" xfId="0" applyNumberFormat="1" applyFont="1" applyAlignment="1">
      <alignment horizontal="left" vertical="top" wrapText="1"/>
    </xf>
    <xf numFmtId="1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8" xfId="0" applyBorder="1" applyAlignment="1">
      <alignment horizontal="center"/>
    </xf>
    <xf numFmtId="0" fontId="7" fillId="3" borderId="0" xfId="16" applyFill="1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0" fillId="0" borderId="8" xfId="0" applyBorder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172" fontId="0" fillId="4" borderId="0" xfId="0" applyNumberFormat="1" applyFill="1" applyAlignment="1">
      <alignment/>
    </xf>
    <xf numFmtId="172" fontId="0" fillId="4" borderId="8" xfId="0" applyNumberFormat="1" applyFill="1" applyBorder="1" applyAlignment="1">
      <alignment/>
    </xf>
    <xf numFmtId="172" fontId="0" fillId="4" borderId="6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2" borderId="8" xfId="0" applyNumberFormat="1" applyFill="1" applyBorder="1" applyAlignment="1">
      <alignment/>
    </xf>
    <xf numFmtId="172" fontId="0" fillId="4" borderId="7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7</xdr:col>
      <xdr:colOff>304800</xdr:colOff>
      <xdr:row>8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90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76200</xdr:rowOff>
    </xdr:from>
    <xdr:to>
      <xdr:col>0</xdr:col>
      <xdr:colOff>371475</xdr:colOff>
      <xdr:row>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209550" y="390525"/>
          <a:ext cx="16192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76200</xdr:rowOff>
    </xdr:from>
    <xdr:to>
      <xdr:col>0</xdr:col>
      <xdr:colOff>371475</xdr:colOff>
      <xdr:row>2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209550" y="619125"/>
          <a:ext cx="16192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76200</xdr:rowOff>
    </xdr:from>
    <xdr:to>
      <xdr:col>0</xdr:col>
      <xdr:colOff>371475</xdr:colOff>
      <xdr:row>3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209550" y="847725"/>
          <a:ext cx="16192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76200</xdr:rowOff>
    </xdr:from>
    <xdr:to>
      <xdr:col>0</xdr:col>
      <xdr:colOff>371475</xdr:colOff>
      <xdr:row>4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209550" y="10763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76200</xdr:rowOff>
    </xdr:from>
    <xdr:to>
      <xdr:col>0</xdr:col>
      <xdr:colOff>371475</xdr:colOff>
      <xdr:row>5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209550" y="13430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</xdr:row>
      <xdr:rowOff>76200</xdr:rowOff>
    </xdr:from>
    <xdr:to>
      <xdr:col>0</xdr:col>
      <xdr:colOff>371475</xdr:colOff>
      <xdr:row>6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209550" y="16097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76200</xdr:rowOff>
    </xdr:from>
    <xdr:to>
      <xdr:col>0</xdr:col>
      <xdr:colOff>371475</xdr:colOff>
      <xdr:row>7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209550" y="18764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8</xdr:row>
      <xdr:rowOff>76200</xdr:rowOff>
    </xdr:from>
    <xdr:to>
      <xdr:col>0</xdr:col>
      <xdr:colOff>371475</xdr:colOff>
      <xdr:row>8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209550" y="21431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</xdr:row>
      <xdr:rowOff>76200</xdr:rowOff>
    </xdr:from>
    <xdr:to>
      <xdr:col>0</xdr:col>
      <xdr:colOff>371475</xdr:colOff>
      <xdr:row>9</xdr:row>
      <xdr:rowOff>257175</xdr:rowOff>
    </xdr:to>
    <xdr:sp>
      <xdr:nvSpPr>
        <xdr:cNvPr id="9" name="AutoShape 9"/>
        <xdr:cNvSpPr>
          <a:spLocks/>
        </xdr:cNvSpPr>
      </xdr:nvSpPr>
      <xdr:spPr>
        <a:xfrm>
          <a:off x="209550" y="24098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10</xdr:row>
      <xdr:rowOff>76200</xdr:rowOff>
    </xdr:from>
    <xdr:to>
      <xdr:col>0</xdr:col>
      <xdr:colOff>371475</xdr:colOff>
      <xdr:row>10</xdr:row>
      <xdr:rowOff>257175</xdr:rowOff>
    </xdr:to>
    <xdr:sp>
      <xdr:nvSpPr>
        <xdr:cNvPr id="10" name="AutoShape 10"/>
        <xdr:cNvSpPr>
          <a:spLocks/>
        </xdr:cNvSpPr>
      </xdr:nvSpPr>
      <xdr:spPr>
        <a:xfrm>
          <a:off x="209550" y="26765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11</xdr:row>
      <xdr:rowOff>76200</xdr:rowOff>
    </xdr:from>
    <xdr:to>
      <xdr:col>0</xdr:col>
      <xdr:colOff>371475</xdr:colOff>
      <xdr:row>11</xdr:row>
      <xdr:rowOff>257175</xdr:rowOff>
    </xdr:to>
    <xdr:sp>
      <xdr:nvSpPr>
        <xdr:cNvPr id="11" name="AutoShape 11"/>
        <xdr:cNvSpPr>
          <a:spLocks/>
        </xdr:cNvSpPr>
      </xdr:nvSpPr>
      <xdr:spPr>
        <a:xfrm>
          <a:off x="209550" y="29432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</xdr:row>
      <xdr:rowOff>76200</xdr:rowOff>
    </xdr:from>
    <xdr:to>
      <xdr:col>0</xdr:col>
      <xdr:colOff>371475</xdr:colOff>
      <xdr:row>12</xdr:row>
      <xdr:rowOff>257175</xdr:rowOff>
    </xdr:to>
    <xdr:sp>
      <xdr:nvSpPr>
        <xdr:cNvPr id="12" name="AutoShape 12"/>
        <xdr:cNvSpPr>
          <a:spLocks/>
        </xdr:cNvSpPr>
      </xdr:nvSpPr>
      <xdr:spPr>
        <a:xfrm>
          <a:off x="209550" y="32099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76200</xdr:rowOff>
    </xdr:from>
    <xdr:to>
      <xdr:col>0</xdr:col>
      <xdr:colOff>371475</xdr:colOff>
      <xdr:row>13</xdr:row>
      <xdr:rowOff>257175</xdr:rowOff>
    </xdr:to>
    <xdr:sp>
      <xdr:nvSpPr>
        <xdr:cNvPr id="13" name="AutoShape 13"/>
        <xdr:cNvSpPr>
          <a:spLocks/>
        </xdr:cNvSpPr>
      </xdr:nvSpPr>
      <xdr:spPr>
        <a:xfrm>
          <a:off x="209550" y="34766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76200</xdr:rowOff>
    </xdr:from>
    <xdr:to>
      <xdr:col>0</xdr:col>
      <xdr:colOff>371475</xdr:colOff>
      <xdr:row>14</xdr:row>
      <xdr:rowOff>257175</xdr:rowOff>
    </xdr:to>
    <xdr:sp>
      <xdr:nvSpPr>
        <xdr:cNvPr id="14" name="AutoShape 14"/>
        <xdr:cNvSpPr>
          <a:spLocks/>
        </xdr:cNvSpPr>
      </xdr:nvSpPr>
      <xdr:spPr>
        <a:xfrm>
          <a:off x="209550" y="37433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15</xdr:row>
      <xdr:rowOff>76200</xdr:rowOff>
    </xdr:from>
    <xdr:to>
      <xdr:col>0</xdr:col>
      <xdr:colOff>371475</xdr:colOff>
      <xdr:row>15</xdr:row>
      <xdr:rowOff>257175</xdr:rowOff>
    </xdr:to>
    <xdr:sp>
      <xdr:nvSpPr>
        <xdr:cNvPr id="15" name="AutoShape 15"/>
        <xdr:cNvSpPr>
          <a:spLocks/>
        </xdr:cNvSpPr>
      </xdr:nvSpPr>
      <xdr:spPr>
        <a:xfrm>
          <a:off x="209550" y="40100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76200</xdr:rowOff>
    </xdr:from>
    <xdr:to>
      <xdr:col>0</xdr:col>
      <xdr:colOff>371475</xdr:colOff>
      <xdr:row>16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209550" y="42767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0</xdr:col>
      <xdr:colOff>371475</xdr:colOff>
      <xdr:row>17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209550" y="45434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18</xdr:row>
      <xdr:rowOff>76200</xdr:rowOff>
    </xdr:from>
    <xdr:to>
      <xdr:col>0</xdr:col>
      <xdr:colOff>371475</xdr:colOff>
      <xdr:row>18</xdr:row>
      <xdr:rowOff>257175</xdr:rowOff>
    </xdr:to>
    <xdr:sp>
      <xdr:nvSpPr>
        <xdr:cNvPr id="18" name="AutoShape 18"/>
        <xdr:cNvSpPr>
          <a:spLocks/>
        </xdr:cNvSpPr>
      </xdr:nvSpPr>
      <xdr:spPr>
        <a:xfrm>
          <a:off x="209550" y="48101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19</xdr:row>
      <xdr:rowOff>76200</xdr:rowOff>
    </xdr:from>
    <xdr:to>
      <xdr:col>0</xdr:col>
      <xdr:colOff>371475</xdr:colOff>
      <xdr:row>19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209550" y="50768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76200</xdr:rowOff>
    </xdr:from>
    <xdr:to>
      <xdr:col>0</xdr:col>
      <xdr:colOff>371475</xdr:colOff>
      <xdr:row>20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209550" y="5343525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21</xdr:row>
      <xdr:rowOff>57150</xdr:rowOff>
    </xdr:from>
    <xdr:to>
      <xdr:col>0</xdr:col>
      <xdr:colOff>371475</xdr:colOff>
      <xdr:row>21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209550" y="5591175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22</xdr:row>
      <xdr:rowOff>57150</xdr:rowOff>
    </xdr:from>
    <xdr:to>
      <xdr:col>0</xdr:col>
      <xdr:colOff>371475</xdr:colOff>
      <xdr:row>22</xdr:row>
      <xdr:rowOff>228600</xdr:rowOff>
    </xdr:to>
    <xdr:sp>
      <xdr:nvSpPr>
        <xdr:cNvPr id="22" name="AutoShape 22"/>
        <xdr:cNvSpPr>
          <a:spLocks/>
        </xdr:cNvSpPr>
      </xdr:nvSpPr>
      <xdr:spPr>
        <a:xfrm>
          <a:off x="209550" y="5819775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57150</xdr:rowOff>
    </xdr:from>
    <xdr:to>
      <xdr:col>0</xdr:col>
      <xdr:colOff>371475</xdr:colOff>
      <xdr:row>23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209550" y="6048375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0670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66675</xdr:colOff>
      <xdr:row>16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9051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0670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06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2289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0670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2289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66675</xdr:colOff>
      <xdr:row>18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228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3909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66675</xdr:colOff>
      <xdr:row>18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2289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3909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66675</xdr:colOff>
      <xdr:row>19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3909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7147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66675</xdr:colOff>
      <xdr:row>20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5528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5812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5812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5812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581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581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876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66675</xdr:colOff>
      <xdr:row>21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7147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3335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3335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33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4954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3350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4954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4954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8192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66675</xdr:colOff>
      <xdr:row>10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657350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3717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11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192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7157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vitfjell.no/ep/20/?objectid=1" TargetMode="Externa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rik.andersson@carmen.se" TargetMode="External" /><Relationship Id="rId2" Type="http://schemas.openxmlformats.org/officeDocument/2006/relationships/hyperlink" Target="mailto:alf@olsvik.s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6.7109375" style="0" customWidth="1"/>
    <col min="4" max="4" width="12.00390625" style="0" bestFit="1" customWidth="1"/>
    <col min="8" max="8" width="16.8515625" style="0" customWidth="1"/>
  </cols>
  <sheetData>
    <row r="2" spans="1:8" ht="15.75">
      <c r="A2" s="1" t="s">
        <v>57</v>
      </c>
      <c r="B2" s="1"/>
      <c r="C2" s="1"/>
      <c r="D2" s="1" t="s">
        <v>55</v>
      </c>
      <c r="E2" s="1"/>
      <c r="F2" s="1"/>
      <c r="G2" s="1"/>
      <c r="H2" s="1" t="s">
        <v>56</v>
      </c>
    </row>
    <row r="3" ht="12.75">
      <c r="A3" t="s">
        <v>4</v>
      </c>
    </row>
    <row r="4" ht="12.75">
      <c r="A4" t="s">
        <v>1</v>
      </c>
    </row>
    <row r="5" ht="12.75">
      <c r="A5" t="s">
        <v>8</v>
      </c>
    </row>
    <row r="6" spans="1:4" ht="12.75">
      <c r="A6" t="s">
        <v>16</v>
      </c>
      <c r="D6" t="s">
        <v>40</v>
      </c>
    </row>
    <row r="7" spans="1:5" ht="12.75">
      <c r="A7" t="s">
        <v>15</v>
      </c>
      <c r="D7" t="s">
        <v>41</v>
      </c>
      <c r="E7" t="s">
        <v>18</v>
      </c>
    </row>
    <row r="8" spans="1:9" ht="12.75">
      <c r="A8" t="s">
        <v>9</v>
      </c>
      <c r="D8" t="s">
        <v>42</v>
      </c>
      <c r="E8" t="s">
        <v>18</v>
      </c>
      <c r="H8" t="s">
        <v>45</v>
      </c>
      <c r="I8" t="s">
        <v>18</v>
      </c>
    </row>
    <row r="9" spans="1:9" ht="12.75">
      <c r="A9" t="s">
        <v>14</v>
      </c>
      <c r="D9" t="s">
        <v>43</v>
      </c>
      <c r="H9" t="s">
        <v>46</v>
      </c>
      <c r="I9" t="s">
        <v>19</v>
      </c>
    </row>
    <row r="10" spans="1:9" ht="12.75">
      <c r="A10" t="s">
        <v>3</v>
      </c>
      <c r="D10" t="s">
        <v>44</v>
      </c>
      <c r="E10" t="s">
        <v>21</v>
      </c>
      <c r="H10" t="s">
        <v>47</v>
      </c>
      <c r="I10" t="s">
        <v>21</v>
      </c>
    </row>
    <row r="11" spans="1:9" ht="12.75">
      <c r="A11" t="s">
        <v>2</v>
      </c>
      <c r="H11" t="s">
        <v>58</v>
      </c>
      <c r="I11" t="s">
        <v>20</v>
      </c>
    </row>
    <row r="12" ht="12.75">
      <c r="A12" t="s">
        <v>2</v>
      </c>
    </row>
    <row r="13" ht="12.75">
      <c r="A13" t="s">
        <v>7</v>
      </c>
    </row>
    <row r="14" ht="12.75">
      <c r="A14" t="s">
        <v>6</v>
      </c>
    </row>
    <row r="15" ht="12.75">
      <c r="A15" t="s">
        <v>5</v>
      </c>
    </row>
    <row r="16" spans="1:9" ht="12.75">
      <c r="A16" t="s">
        <v>13</v>
      </c>
      <c r="H16" t="s">
        <v>51</v>
      </c>
      <c r="I16" t="s">
        <v>52</v>
      </c>
    </row>
    <row r="17" ht="12.75">
      <c r="A17" t="s">
        <v>0</v>
      </c>
    </row>
    <row r="20" spans="1:2" ht="12.75">
      <c r="A20" t="s">
        <v>10</v>
      </c>
      <c r="B20" t="s">
        <v>19</v>
      </c>
    </row>
    <row r="21" spans="1:2" ht="12.75">
      <c r="A21" t="s">
        <v>11</v>
      </c>
      <c r="B21" t="s">
        <v>18</v>
      </c>
    </row>
    <row r="22" spans="1:2" ht="12.75">
      <c r="A22" t="s">
        <v>12</v>
      </c>
      <c r="B22" t="s">
        <v>20</v>
      </c>
    </row>
    <row r="23" spans="1:2" ht="12.75">
      <c r="A23" t="s">
        <v>17</v>
      </c>
      <c r="B23" t="s">
        <v>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B31" sqref="B31"/>
    </sheetView>
  </sheetViews>
  <sheetFormatPr defaultColWidth="9.140625" defaultRowHeight="12.75"/>
  <cols>
    <col min="2" max="2" width="32.8515625" style="0" customWidth="1"/>
    <col min="3" max="3" width="38.57421875" style="0" customWidth="1"/>
  </cols>
  <sheetData>
    <row r="2" ht="15.75">
      <c r="B2" s="1" t="s">
        <v>179</v>
      </c>
    </row>
    <row r="3" spans="2:3" ht="12.75">
      <c r="B3" s="33" t="s">
        <v>180</v>
      </c>
      <c r="C3" t="s">
        <v>196</v>
      </c>
    </row>
    <row r="4" spans="2:3" ht="12.75">
      <c r="B4" s="33" t="s">
        <v>181</v>
      </c>
      <c r="C4" t="s">
        <v>197</v>
      </c>
    </row>
    <row r="5" spans="2:3" ht="12.75">
      <c r="B5" s="33" t="s">
        <v>182</v>
      </c>
      <c r="C5" t="s">
        <v>198</v>
      </c>
    </row>
    <row r="6" spans="2:3" ht="12.75">
      <c r="B6" s="33" t="s">
        <v>183</v>
      </c>
      <c r="C6" t="s">
        <v>199</v>
      </c>
    </row>
    <row r="7" spans="2:3" ht="12.75">
      <c r="B7" s="33" t="s">
        <v>184</v>
      </c>
      <c r="C7" t="s">
        <v>200</v>
      </c>
    </row>
    <row r="8" spans="2:3" ht="12.75">
      <c r="B8" s="33" t="s">
        <v>185</v>
      </c>
      <c r="C8" t="s">
        <v>201</v>
      </c>
    </row>
    <row r="9" spans="2:3" ht="12.75">
      <c r="B9" s="33" t="s">
        <v>186</v>
      </c>
      <c r="C9" t="s">
        <v>202</v>
      </c>
    </row>
    <row r="10" spans="2:3" ht="12.75">
      <c r="B10" s="33" t="s">
        <v>187</v>
      </c>
      <c r="C10" t="s">
        <v>203</v>
      </c>
    </row>
    <row r="11" spans="2:3" ht="12.75">
      <c r="B11" s="33" t="s">
        <v>188</v>
      </c>
      <c r="C11" t="s">
        <v>204</v>
      </c>
    </row>
    <row r="12" ht="12.75">
      <c r="B12" s="33" t="s">
        <v>189</v>
      </c>
    </row>
    <row r="13" ht="12.75">
      <c r="B13" s="33" t="s">
        <v>190</v>
      </c>
    </row>
    <row r="14" ht="12.75">
      <c r="B14" s="33" t="s">
        <v>191</v>
      </c>
    </row>
    <row r="15" spans="2:3" ht="12.75">
      <c r="B15" s="34" t="s">
        <v>192</v>
      </c>
      <c r="C15" t="s">
        <v>205</v>
      </c>
    </row>
    <row r="16" spans="2:3" ht="12.75">
      <c r="B16" s="33" t="s">
        <v>193</v>
      </c>
      <c r="C16" t="s">
        <v>206</v>
      </c>
    </row>
    <row r="17" spans="2:3" ht="12.75">
      <c r="B17" s="33" t="s">
        <v>194</v>
      </c>
      <c r="C17" t="s">
        <v>207</v>
      </c>
    </row>
    <row r="18" spans="2:3" ht="12.75">
      <c r="B18" s="33"/>
      <c r="C18" t="s">
        <v>208</v>
      </c>
    </row>
    <row r="19" spans="2:3" ht="12.75">
      <c r="B19" s="32" t="s">
        <v>195</v>
      </c>
      <c r="C19" t="s">
        <v>209</v>
      </c>
    </row>
    <row r="20" ht="12.75">
      <c r="C20" t="s">
        <v>210</v>
      </c>
    </row>
    <row r="21" ht="12.75">
      <c r="C21" t="s">
        <v>211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C8"/>
  <sheetViews>
    <sheetView workbookViewId="0" topLeftCell="A11">
      <selection activeCell="B42" sqref="B42"/>
    </sheetView>
  </sheetViews>
  <sheetFormatPr defaultColWidth="9.140625" defaultRowHeight="12.75"/>
  <cols>
    <col min="2" max="2" width="34.421875" style="0" bestFit="1" customWidth="1"/>
    <col min="3" max="3" width="23.57421875" style="0" bestFit="1" customWidth="1"/>
  </cols>
  <sheetData>
    <row r="4" spans="2:3" ht="19.5">
      <c r="B4" s="20" t="s">
        <v>120</v>
      </c>
      <c r="C4" s="18" t="s">
        <v>121</v>
      </c>
    </row>
    <row r="6" ht="12.75">
      <c r="B6" s="19"/>
    </row>
    <row r="8" spans="2:3" ht="12.75">
      <c r="B8" s="21" t="s">
        <v>123</v>
      </c>
      <c r="C8" t="s">
        <v>122</v>
      </c>
    </row>
  </sheetData>
  <hyperlinks>
    <hyperlink ref="B4" r:id="rId1" display="http://www.kvitfjell.no/ep/20/?objectid=1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I20"/>
  <sheetViews>
    <sheetView workbookViewId="0" topLeftCell="A1">
      <selection activeCell="B3" sqref="B3"/>
    </sheetView>
  </sheetViews>
  <sheetFormatPr defaultColWidth="9.140625" defaultRowHeight="12.75"/>
  <cols>
    <col min="2" max="2" width="12.140625" style="0" customWidth="1"/>
    <col min="3" max="3" width="10.140625" style="0" customWidth="1"/>
    <col min="4" max="4" width="11.28125" style="0" customWidth="1"/>
  </cols>
  <sheetData>
    <row r="1" ht="12.75">
      <c r="A1" s="65">
        <v>1.12</v>
      </c>
    </row>
    <row r="3" ht="15">
      <c r="B3" s="63" t="s">
        <v>244</v>
      </c>
    </row>
    <row r="6" spans="2:8" ht="12.75">
      <c r="B6">
        <v>19</v>
      </c>
      <c r="E6">
        <v>18610</v>
      </c>
      <c r="F6" t="s">
        <v>253</v>
      </c>
      <c r="G6" s="64">
        <f>E6*A1</f>
        <v>20843.2</v>
      </c>
      <c r="H6" t="s">
        <v>249</v>
      </c>
    </row>
    <row r="7" ht="15">
      <c r="G7" s="66"/>
    </row>
    <row r="8" spans="5:7" ht="12.75">
      <c r="E8">
        <v>8000</v>
      </c>
      <c r="F8" t="s">
        <v>253</v>
      </c>
      <c r="G8" s="64">
        <f>E8*A1</f>
        <v>8960</v>
      </c>
    </row>
    <row r="9" ht="12.75">
      <c r="G9">
        <f>E8*1.2</f>
        <v>9600</v>
      </c>
    </row>
    <row r="10" ht="12.75">
      <c r="G10">
        <f>G9/18</f>
        <v>533.3333333333334</v>
      </c>
    </row>
    <row r="11" spans="5:6" ht="12.75">
      <c r="E11">
        <v>5</v>
      </c>
      <c r="F11">
        <f>G10*E11</f>
        <v>2666.666666666667</v>
      </c>
    </row>
    <row r="12" spans="5:6" ht="12.75">
      <c r="E12">
        <v>5</v>
      </c>
      <c r="F12">
        <f>G10*E12</f>
        <v>2666.666666666667</v>
      </c>
    </row>
    <row r="13" spans="5:6" ht="12.75">
      <c r="E13">
        <v>4</v>
      </c>
      <c r="F13">
        <f>G10*E13</f>
        <v>2133.3333333333335</v>
      </c>
    </row>
    <row r="14" spans="5:6" ht="12.75">
      <c r="E14">
        <v>5</v>
      </c>
      <c r="F14">
        <f>G10*E14</f>
        <v>2666.666666666667</v>
      </c>
    </row>
    <row r="18" spans="2:9" ht="12.75">
      <c r="B18" t="s">
        <v>246</v>
      </c>
      <c r="C18" t="s">
        <v>245</v>
      </c>
      <c r="D18" t="s">
        <v>248</v>
      </c>
      <c r="E18" t="s">
        <v>247</v>
      </c>
      <c r="G18" t="s">
        <v>251</v>
      </c>
      <c r="H18">
        <f>G6/B6</f>
        <v>1097.0105263157895</v>
      </c>
      <c r="I18" t="s">
        <v>249</v>
      </c>
    </row>
    <row r="20" spans="2:3" ht="12.75">
      <c r="B20">
        <v>2500</v>
      </c>
      <c r="C20">
        <v>2500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1"/>
  <sheetViews>
    <sheetView workbookViewId="0" topLeftCell="A1">
      <selection activeCell="B9" sqref="B9"/>
    </sheetView>
  </sheetViews>
  <sheetFormatPr defaultColWidth="9.140625" defaultRowHeight="12.75"/>
  <cols>
    <col min="2" max="2" width="23.8515625" style="0" customWidth="1"/>
  </cols>
  <sheetData>
    <row r="2" ht="12.75">
      <c r="B2" t="s">
        <v>237</v>
      </c>
    </row>
    <row r="3" ht="12.75">
      <c r="B3" t="s">
        <v>238</v>
      </c>
    </row>
    <row r="4" ht="12.75">
      <c r="B4" t="s">
        <v>239</v>
      </c>
    </row>
    <row r="5" ht="12.75">
      <c r="B5" t="s">
        <v>240</v>
      </c>
    </row>
    <row r="6" ht="12.75">
      <c r="B6" t="s">
        <v>241</v>
      </c>
    </row>
    <row r="7" ht="12.75">
      <c r="B7" s="20" t="s">
        <v>242</v>
      </c>
    </row>
    <row r="8" ht="12.75">
      <c r="B8" s="20" t="s">
        <v>243</v>
      </c>
    </row>
    <row r="9" ht="12.75">
      <c r="B9" s="20"/>
    </row>
    <row r="11" ht="12.75">
      <c r="B11" s="62" t="s">
        <v>250</v>
      </c>
    </row>
  </sheetData>
  <hyperlinks>
    <hyperlink ref="B7" r:id="rId1" display="erik.andersson@carmen.se"/>
    <hyperlink ref="B8" r:id="rId2" display="alf@olsvik.s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6">
      <selection activeCell="B12" sqref="B8:B12"/>
    </sheetView>
  </sheetViews>
  <sheetFormatPr defaultColWidth="9.140625" defaultRowHeight="12.75"/>
  <cols>
    <col min="3" max="3" width="13.140625" style="0" bestFit="1" customWidth="1"/>
    <col min="6" max="6" width="5.7109375" style="0" bestFit="1" customWidth="1"/>
    <col min="7" max="7" width="14.00390625" style="0" bestFit="1" customWidth="1"/>
    <col min="8" max="8" width="2.00390625" style="0" bestFit="1" customWidth="1"/>
  </cols>
  <sheetData>
    <row r="1" ht="12.75">
      <c r="I1" t="s">
        <v>59</v>
      </c>
    </row>
    <row r="2" spans="1:11" ht="12.75">
      <c r="A2" s="2" t="s">
        <v>60</v>
      </c>
      <c r="B2" s="2">
        <v>23</v>
      </c>
      <c r="C2" s="3"/>
      <c r="D2" s="2">
        <f>B4*2*2</f>
        <v>16</v>
      </c>
      <c r="E2" s="2">
        <f>B2*D2</f>
        <v>368</v>
      </c>
      <c r="F2" s="2" t="s">
        <v>61</v>
      </c>
      <c r="G2" s="2" t="s">
        <v>53</v>
      </c>
      <c r="H2" s="2">
        <v>1</v>
      </c>
      <c r="I2" s="2">
        <v>19</v>
      </c>
      <c r="J2" s="2" t="s">
        <v>62</v>
      </c>
      <c r="K2" s="2">
        <f>E2/20*19</f>
        <v>349.59999999999997</v>
      </c>
    </row>
    <row r="3" spans="1:11" ht="12.75">
      <c r="A3" s="3"/>
      <c r="B3" s="3"/>
      <c r="C3" s="3" t="s">
        <v>63</v>
      </c>
      <c r="D3" s="2">
        <f>0.015*B4</f>
        <v>0.06</v>
      </c>
      <c r="E3" s="2">
        <f>B2*D3</f>
        <v>1.38</v>
      </c>
      <c r="F3" s="2" t="s">
        <v>64</v>
      </c>
      <c r="G3" s="2" t="s">
        <v>65</v>
      </c>
      <c r="H3" s="2">
        <v>2</v>
      </c>
      <c r="I3" s="2">
        <v>38</v>
      </c>
      <c r="J3" s="2" t="s">
        <v>66</v>
      </c>
      <c r="K3" s="2">
        <f>E3*I3</f>
        <v>52.44</v>
      </c>
    </row>
    <row r="4" spans="1:11" ht="12.75">
      <c r="A4" s="67" t="s">
        <v>67</v>
      </c>
      <c r="B4" s="3">
        <v>4</v>
      </c>
      <c r="C4" s="3" t="s">
        <v>68</v>
      </c>
      <c r="D4" s="2">
        <f>0.04*B4</f>
        <v>0.16</v>
      </c>
      <c r="E4" s="2">
        <f>B2*D4</f>
        <v>3.68</v>
      </c>
      <c r="F4" s="2" t="s">
        <v>64</v>
      </c>
      <c r="G4" s="2" t="s">
        <v>16</v>
      </c>
      <c r="H4" s="2">
        <v>2</v>
      </c>
      <c r="I4" s="2">
        <v>25</v>
      </c>
      <c r="J4" s="2" t="s">
        <v>66</v>
      </c>
      <c r="K4" s="2">
        <f>I4</f>
        <v>25</v>
      </c>
    </row>
    <row r="5" spans="1:11" ht="12.75">
      <c r="A5" s="67"/>
      <c r="B5" s="3"/>
      <c r="C5" s="3" t="s">
        <v>69</v>
      </c>
      <c r="D5" s="2">
        <f>B2*2</f>
        <v>46</v>
      </c>
      <c r="E5" s="2">
        <f>1*D5</f>
        <v>46</v>
      </c>
      <c r="F5" s="2" t="s">
        <v>61</v>
      </c>
      <c r="G5" s="2" t="s">
        <v>70</v>
      </c>
      <c r="H5" s="2"/>
      <c r="I5" s="2">
        <v>19</v>
      </c>
      <c r="J5" s="2" t="s">
        <v>62</v>
      </c>
      <c r="K5" s="2">
        <f>E5/20*19</f>
        <v>43.699999999999996</v>
      </c>
    </row>
    <row r="6" spans="1:11" ht="12.75">
      <c r="A6" s="3"/>
      <c r="B6" s="3"/>
      <c r="C6" s="3" t="s">
        <v>71</v>
      </c>
      <c r="D6" s="2">
        <f>0.02*B4</f>
        <v>0.08</v>
      </c>
      <c r="E6" s="2">
        <f>B2*D6</f>
        <v>1.84</v>
      </c>
      <c r="F6" s="2" t="s">
        <v>64</v>
      </c>
      <c r="G6" s="2" t="s">
        <v>3</v>
      </c>
      <c r="H6" s="2">
        <v>2</v>
      </c>
      <c r="I6" s="2">
        <v>31.9</v>
      </c>
      <c r="J6" s="2" t="s">
        <v>66</v>
      </c>
      <c r="K6" s="2">
        <f>I6*E6</f>
        <v>58.696</v>
      </c>
    </row>
    <row r="7" spans="1:16" ht="12.75">
      <c r="A7" s="3"/>
      <c r="B7" s="3"/>
      <c r="C7" s="3" t="s">
        <v>72</v>
      </c>
      <c r="D7" s="2">
        <f>0.04</f>
        <v>0.04</v>
      </c>
      <c r="E7" s="2">
        <f>B2*D7</f>
        <v>0.92</v>
      </c>
      <c r="F7" s="2" t="s">
        <v>64</v>
      </c>
      <c r="G7" s="2" t="s">
        <v>14</v>
      </c>
      <c r="H7" s="2">
        <v>2</v>
      </c>
      <c r="I7" s="2">
        <v>25</v>
      </c>
      <c r="J7" s="2" t="s">
        <v>66</v>
      </c>
      <c r="K7" s="2">
        <f aca="true" t="shared" si="0" ref="K7:K18">I7*E7</f>
        <v>23</v>
      </c>
      <c r="M7" s="68"/>
      <c r="N7" s="68"/>
      <c r="O7" s="68"/>
      <c r="P7" s="68"/>
    </row>
    <row r="8" spans="1:16" ht="12.75">
      <c r="A8" s="3"/>
      <c r="B8" s="3"/>
      <c r="C8" s="4" t="s">
        <v>73</v>
      </c>
      <c r="D8" s="2"/>
      <c r="E8" s="2">
        <v>1</v>
      </c>
      <c r="F8" s="2" t="s">
        <v>64</v>
      </c>
      <c r="G8" t="s">
        <v>7</v>
      </c>
      <c r="H8" s="2">
        <v>1</v>
      </c>
      <c r="I8" s="2"/>
      <c r="J8" s="2"/>
      <c r="K8" s="2">
        <v>44</v>
      </c>
      <c r="M8" s="68"/>
      <c r="N8" s="68"/>
      <c r="O8" s="68"/>
      <c r="P8" s="68"/>
    </row>
    <row r="9" spans="1:16" ht="12.75">
      <c r="A9" s="3"/>
      <c r="B9" s="3"/>
      <c r="C9" s="3"/>
      <c r="D9" s="2"/>
      <c r="E9" s="2">
        <v>0.5</v>
      </c>
      <c r="F9" s="2" t="s">
        <v>64</v>
      </c>
      <c r="G9" t="s">
        <v>118</v>
      </c>
      <c r="H9" s="2">
        <v>2</v>
      </c>
      <c r="I9" s="2"/>
      <c r="J9" s="2"/>
      <c r="K9" s="2">
        <v>5</v>
      </c>
      <c r="M9" s="68"/>
      <c r="N9" s="68"/>
      <c r="O9" s="68"/>
      <c r="P9" s="68"/>
    </row>
    <row r="10" spans="1:16" ht="12.75">
      <c r="A10" s="3"/>
      <c r="B10" s="3"/>
      <c r="C10" s="3"/>
      <c r="D10" s="2">
        <v>1</v>
      </c>
      <c r="E10" s="2">
        <f>B2*D10</f>
        <v>23</v>
      </c>
      <c r="F10" s="2" t="s">
        <v>74</v>
      </c>
      <c r="G10" s="2" t="s">
        <v>75</v>
      </c>
      <c r="H10" s="2">
        <v>3</v>
      </c>
      <c r="I10" s="2">
        <v>2</v>
      </c>
      <c r="J10" s="2" t="s">
        <v>76</v>
      </c>
      <c r="K10" s="2">
        <f t="shared" si="0"/>
        <v>46</v>
      </c>
      <c r="M10" s="68"/>
      <c r="N10" s="68"/>
      <c r="O10" s="68"/>
      <c r="P10" s="68"/>
    </row>
    <row r="11" spans="1:16" ht="12.75">
      <c r="A11" s="3"/>
      <c r="B11" s="3"/>
      <c r="C11" s="4" t="s">
        <v>77</v>
      </c>
      <c r="D11" s="2">
        <v>0.12</v>
      </c>
      <c r="E11" s="2">
        <f>B2*D11</f>
        <v>2.76</v>
      </c>
      <c r="F11" s="2" t="s">
        <v>64</v>
      </c>
      <c r="G11" t="s">
        <v>48</v>
      </c>
      <c r="H11" s="2">
        <v>2</v>
      </c>
      <c r="I11" s="2">
        <v>14</v>
      </c>
      <c r="J11" s="2" t="s">
        <v>124</v>
      </c>
      <c r="K11" s="2">
        <f t="shared" si="0"/>
        <v>38.64</v>
      </c>
      <c r="M11" s="68"/>
      <c r="N11" s="68"/>
      <c r="O11" s="68"/>
      <c r="P11" s="68"/>
    </row>
    <row r="12" spans="1:16" ht="12.75">
      <c r="A12" s="3"/>
      <c r="B12" s="3"/>
      <c r="C12" s="4" t="s">
        <v>43</v>
      </c>
      <c r="D12" s="2"/>
      <c r="E12" s="2"/>
      <c r="F12" s="2"/>
      <c r="G12" s="2" t="s">
        <v>78</v>
      </c>
      <c r="H12" s="2"/>
      <c r="I12" s="2"/>
      <c r="J12" s="2"/>
      <c r="K12" s="2">
        <v>20</v>
      </c>
      <c r="M12" s="69"/>
      <c r="N12" s="69"/>
      <c r="O12" s="69"/>
      <c r="P12" s="69"/>
    </row>
    <row r="13" spans="1:16" ht="12.75">
      <c r="A13" s="3"/>
      <c r="B13" s="3"/>
      <c r="C13" s="4" t="s">
        <v>40</v>
      </c>
      <c r="D13" s="2">
        <f>0.1*B4</f>
        <v>0.4</v>
      </c>
      <c r="E13" s="2">
        <f>B2*D13</f>
        <v>9.200000000000001</v>
      </c>
      <c r="F13" s="2" t="s">
        <v>79</v>
      </c>
      <c r="G13" s="2" t="s">
        <v>1</v>
      </c>
      <c r="H13" s="2">
        <v>5</v>
      </c>
      <c r="I13" s="2">
        <v>8.5</v>
      </c>
      <c r="J13" s="2" t="s">
        <v>80</v>
      </c>
      <c r="K13" s="2">
        <f t="shared" si="0"/>
        <v>78.2</v>
      </c>
      <c r="M13" s="69"/>
      <c r="N13" s="69"/>
      <c r="O13" s="69"/>
      <c r="P13" s="69"/>
    </row>
    <row r="14" spans="1:16" ht="12.75">
      <c r="A14" s="3"/>
      <c r="B14" s="3"/>
      <c r="C14" s="4" t="s">
        <v>81</v>
      </c>
      <c r="D14" s="2">
        <f>0.2*2*B4</f>
        <v>1.6</v>
      </c>
      <c r="E14" s="2">
        <f>B2*D14</f>
        <v>36.800000000000004</v>
      </c>
      <c r="F14" s="2" t="s">
        <v>79</v>
      </c>
      <c r="G14" s="2" t="s">
        <v>82</v>
      </c>
      <c r="H14" s="2">
        <v>5</v>
      </c>
      <c r="I14" s="2">
        <v>7</v>
      </c>
      <c r="J14" s="2" t="s">
        <v>80</v>
      </c>
      <c r="K14" s="2">
        <f t="shared" si="0"/>
        <v>257.6</v>
      </c>
      <c r="M14" s="69"/>
      <c r="N14" s="69"/>
      <c r="O14" s="69"/>
      <c r="P14" s="69"/>
    </row>
    <row r="15" spans="1:16" ht="12.75">
      <c r="A15" s="3"/>
      <c r="B15" s="3"/>
      <c r="C15" s="3"/>
      <c r="D15" s="2">
        <f>0.05*B4</f>
        <v>0.2</v>
      </c>
      <c r="E15" s="2">
        <f>B2*D15</f>
        <v>4.6000000000000005</v>
      </c>
      <c r="F15" s="2" t="s">
        <v>64</v>
      </c>
      <c r="G15" s="2" t="s">
        <v>2</v>
      </c>
      <c r="H15" s="2">
        <v>5</v>
      </c>
      <c r="I15" s="2">
        <v>70</v>
      </c>
      <c r="J15" s="2" t="s">
        <v>66</v>
      </c>
      <c r="K15" s="2">
        <f t="shared" si="0"/>
        <v>322.00000000000006</v>
      </c>
      <c r="M15" s="69"/>
      <c r="N15" s="69"/>
      <c r="O15" s="69"/>
      <c r="P15" s="69"/>
    </row>
    <row r="16" spans="1:16" ht="12.75">
      <c r="A16" s="3"/>
      <c r="B16" s="3"/>
      <c r="C16" s="3"/>
      <c r="D16" s="2">
        <f>0.06*B4</f>
        <v>0.24</v>
      </c>
      <c r="E16" s="2">
        <f>B2*D16</f>
        <v>5.52</v>
      </c>
      <c r="F16" s="2" t="s">
        <v>64</v>
      </c>
      <c r="G16" s="2" t="s">
        <v>13</v>
      </c>
      <c r="H16" s="2">
        <v>5</v>
      </c>
      <c r="I16" s="2">
        <v>38</v>
      </c>
      <c r="J16" s="2" t="s">
        <v>66</v>
      </c>
      <c r="K16" s="2">
        <f t="shared" si="0"/>
        <v>209.76</v>
      </c>
      <c r="M16" s="69"/>
      <c r="N16" s="69"/>
      <c r="O16" s="69"/>
      <c r="P16" s="69"/>
    </row>
    <row r="17" spans="1:11" ht="12.75">
      <c r="A17" s="3"/>
      <c r="B17" s="3"/>
      <c r="C17" s="5" t="s">
        <v>83</v>
      </c>
      <c r="D17" s="2">
        <v>0.01</v>
      </c>
      <c r="E17" s="2">
        <f>B2*D17</f>
        <v>0.23</v>
      </c>
      <c r="F17" s="2" t="s">
        <v>64</v>
      </c>
      <c r="G17" s="2" t="s">
        <v>15</v>
      </c>
      <c r="H17" s="2">
        <v>6</v>
      </c>
      <c r="I17" s="2">
        <v>119</v>
      </c>
      <c r="J17" s="2" t="s">
        <v>124</v>
      </c>
      <c r="K17" s="2">
        <f t="shared" si="0"/>
        <v>27.37</v>
      </c>
    </row>
    <row r="18" spans="1:11" ht="12.75">
      <c r="A18" s="3"/>
      <c r="B18" s="3"/>
      <c r="C18" s="3"/>
      <c r="D18" s="2">
        <f>0.04*B4</f>
        <v>0.16</v>
      </c>
      <c r="E18" s="2">
        <f>B2*D18</f>
        <v>3.68</v>
      </c>
      <c r="F18" s="2" t="s">
        <v>79</v>
      </c>
      <c r="G18" s="2" t="s">
        <v>43</v>
      </c>
      <c r="H18" s="2">
        <v>2</v>
      </c>
      <c r="I18" s="2">
        <v>10</v>
      </c>
      <c r="J18" s="2" t="s">
        <v>80</v>
      </c>
      <c r="K18" s="2">
        <f t="shared" si="0"/>
        <v>36.800000000000004</v>
      </c>
    </row>
    <row r="19" spans="1:11" ht="12.75">
      <c r="A19" s="3"/>
      <c r="B19" s="3"/>
      <c r="C19" s="3"/>
      <c r="D19" s="2">
        <v>0.07</v>
      </c>
      <c r="E19" s="2">
        <f>B2*D19</f>
        <v>1.61</v>
      </c>
      <c r="F19" s="2" t="s">
        <v>64</v>
      </c>
      <c r="G19" s="2" t="s">
        <v>6</v>
      </c>
      <c r="H19" s="2">
        <v>7</v>
      </c>
      <c r="I19" s="2">
        <v>80</v>
      </c>
      <c r="J19" s="2" t="s">
        <v>66</v>
      </c>
      <c r="K19" s="2">
        <f>I19*E19</f>
        <v>128.8</v>
      </c>
    </row>
    <row r="20" spans="1:14" ht="12.75">
      <c r="A20" s="3"/>
      <c r="B20" s="3"/>
      <c r="C20" s="3"/>
      <c r="D20" s="2">
        <v>0.07</v>
      </c>
      <c r="E20" s="2">
        <f>B2*D20</f>
        <v>1.61</v>
      </c>
      <c r="F20" s="2" t="s">
        <v>64</v>
      </c>
      <c r="G20" s="2" t="s">
        <v>5</v>
      </c>
      <c r="H20" s="2">
        <v>7</v>
      </c>
      <c r="I20" s="2">
        <v>120</v>
      </c>
      <c r="J20" s="2" t="s">
        <v>66</v>
      </c>
      <c r="K20" s="2">
        <f>I20*E20</f>
        <v>193.20000000000002</v>
      </c>
      <c r="N20">
        <v>250</v>
      </c>
    </row>
    <row r="21" spans="1:11" ht="12.75">
      <c r="A21" s="3"/>
      <c r="B21" s="3"/>
      <c r="C21" s="3"/>
      <c r="D21" s="2">
        <v>3</v>
      </c>
      <c r="E21" s="2">
        <v>2</v>
      </c>
      <c r="F21" s="2" t="s">
        <v>64</v>
      </c>
      <c r="G21" s="2" t="s">
        <v>119</v>
      </c>
      <c r="H21" s="2">
        <v>7</v>
      </c>
      <c r="I21" s="2">
        <v>80</v>
      </c>
      <c r="J21" s="2" t="s">
        <v>124</v>
      </c>
      <c r="K21" s="2">
        <f>I21*E21</f>
        <v>160</v>
      </c>
    </row>
    <row r="22" spans="1:14" ht="12.75">
      <c r="A22" s="3"/>
      <c r="B22" s="3"/>
      <c r="C22" s="5"/>
      <c r="D22" s="2">
        <v>0.1</v>
      </c>
      <c r="E22" s="2">
        <f>B2*D22</f>
        <v>2.3000000000000003</v>
      </c>
      <c r="F22" s="2" t="s">
        <v>64</v>
      </c>
      <c r="G22" s="2" t="s">
        <v>84</v>
      </c>
      <c r="H22" s="2"/>
      <c r="I22" s="2">
        <v>60</v>
      </c>
      <c r="J22" s="2" t="s">
        <v>66</v>
      </c>
      <c r="K22" s="2">
        <f>I22*E22</f>
        <v>138.00000000000003</v>
      </c>
      <c r="N22">
        <f>N20/6</f>
        <v>41.666666666666664</v>
      </c>
    </row>
    <row r="23" spans="1:11" ht="12.75">
      <c r="A23" s="3"/>
      <c r="B23" s="3"/>
      <c r="C23" s="3"/>
      <c r="D23" s="2">
        <v>3</v>
      </c>
      <c r="E23" s="2">
        <f>B2*D23</f>
        <v>69</v>
      </c>
      <c r="F23" s="2"/>
      <c r="G23" s="2" t="s">
        <v>54</v>
      </c>
      <c r="H23" s="2"/>
      <c r="I23" s="2"/>
      <c r="J23" s="2"/>
      <c r="K23" s="2"/>
    </row>
    <row r="24" spans="1:11" ht="12.75">
      <c r="A24" s="3"/>
      <c r="B24" s="3"/>
      <c r="C24" s="3"/>
      <c r="D24" s="2">
        <f>0.12*B4</f>
        <v>0.48</v>
      </c>
      <c r="E24" s="2">
        <f>B2*D24</f>
        <v>11.04</v>
      </c>
      <c r="F24" s="2"/>
      <c r="G24" s="2" t="s">
        <v>8</v>
      </c>
      <c r="H24" s="2">
        <v>5</v>
      </c>
      <c r="I24" s="2">
        <v>10</v>
      </c>
      <c r="J24" s="2" t="s">
        <v>80</v>
      </c>
      <c r="K24" s="2">
        <f>I24*E24</f>
        <v>110.39999999999999</v>
      </c>
    </row>
    <row r="25" spans="1:11" ht="12.75">
      <c r="A25" s="3"/>
      <c r="B25" s="3"/>
      <c r="C25" s="3"/>
      <c r="D25" s="2">
        <v>1</v>
      </c>
      <c r="E25" s="2">
        <f>B2*D25</f>
        <v>23</v>
      </c>
      <c r="F25" s="2"/>
      <c r="G25" s="2" t="s">
        <v>0</v>
      </c>
      <c r="H25" s="2">
        <v>5</v>
      </c>
      <c r="I25" s="2">
        <v>20</v>
      </c>
      <c r="J25" s="2" t="s">
        <v>85</v>
      </c>
      <c r="K25" s="2">
        <v>40</v>
      </c>
    </row>
    <row r="26" spans="1:11" ht="12.75">
      <c r="A26" s="3"/>
      <c r="B26" s="3"/>
      <c r="C26" s="3"/>
      <c r="D26" s="2">
        <v>1</v>
      </c>
      <c r="E26" s="2">
        <f>B2*D26</f>
        <v>23</v>
      </c>
      <c r="F26" s="2"/>
      <c r="G26" s="2" t="s">
        <v>86</v>
      </c>
      <c r="H26" s="2">
        <v>2</v>
      </c>
      <c r="I26" s="2">
        <v>20</v>
      </c>
      <c r="J26" s="2"/>
      <c r="K26" s="2">
        <v>20</v>
      </c>
    </row>
    <row r="27" spans="1:11" ht="12.75">
      <c r="A27" s="3"/>
      <c r="B27" s="3"/>
      <c r="C27" s="3"/>
      <c r="D27" s="2"/>
      <c r="E27" s="2"/>
      <c r="F27" s="2"/>
      <c r="G27" s="2" t="s">
        <v>12</v>
      </c>
      <c r="H27" s="2">
        <v>2</v>
      </c>
      <c r="I27" s="2">
        <v>20</v>
      </c>
      <c r="J27" s="2" t="s">
        <v>87</v>
      </c>
      <c r="K27" s="2">
        <f>I27</f>
        <v>20</v>
      </c>
    </row>
    <row r="28" spans="1:11" ht="12.75">
      <c r="A28" s="3"/>
      <c r="B28" s="3"/>
      <c r="C28" s="3"/>
      <c r="D28" s="2"/>
      <c r="E28" s="2"/>
      <c r="F28" s="2"/>
      <c r="G28" s="2" t="s">
        <v>88</v>
      </c>
      <c r="H28" s="2">
        <v>2</v>
      </c>
      <c r="I28" s="2">
        <v>7</v>
      </c>
      <c r="J28" s="2" t="s">
        <v>66</v>
      </c>
      <c r="K28" s="2">
        <f>I28</f>
        <v>7</v>
      </c>
    </row>
    <row r="29" spans="1:11" ht="12.75">
      <c r="A29" s="3"/>
      <c r="B29" s="3"/>
      <c r="C29" s="3"/>
      <c r="D29" s="2"/>
      <c r="E29" s="2"/>
      <c r="F29" s="2"/>
      <c r="G29" s="2" t="s">
        <v>89</v>
      </c>
      <c r="H29" s="2">
        <v>2</v>
      </c>
      <c r="I29" s="2">
        <v>20</v>
      </c>
      <c r="J29" s="2" t="s">
        <v>90</v>
      </c>
      <c r="K29" s="2">
        <f>I29</f>
        <v>20</v>
      </c>
    </row>
    <row r="30" spans="1:11" ht="12.75">
      <c r="A30" s="3"/>
      <c r="B30" s="3"/>
      <c r="C30" s="5"/>
      <c r="D30" s="2"/>
      <c r="E30" s="2"/>
      <c r="F30" s="2"/>
      <c r="G30" s="2" t="s">
        <v>91</v>
      </c>
      <c r="H30" s="2">
        <v>8</v>
      </c>
      <c r="I30" s="2">
        <v>30</v>
      </c>
      <c r="J30" s="2" t="s">
        <v>92</v>
      </c>
      <c r="K30" s="2">
        <f>I30</f>
        <v>30</v>
      </c>
    </row>
    <row r="31" spans="1:11" ht="12.75">
      <c r="A31" s="3"/>
      <c r="B31" s="3"/>
      <c r="C31" s="5"/>
      <c r="D31" s="2"/>
      <c r="E31" s="2"/>
      <c r="F31" s="2"/>
      <c r="G31" s="2"/>
      <c r="H31" s="2"/>
      <c r="I31" s="2"/>
      <c r="J31" s="2"/>
      <c r="K31" s="2"/>
    </row>
    <row r="32" spans="1:11" ht="12.75">
      <c r="A32" s="3"/>
      <c r="B32" s="3"/>
      <c r="C32" s="5"/>
      <c r="D32" s="2"/>
      <c r="E32" s="2"/>
      <c r="F32" s="2"/>
      <c r="G32" s="2" t="s">
        <v>93</v>
      </c>
      <c r="H32" s="2">
        <v>8</v>
      </c>
      <c r="I32" s="2">
        <v>20</v>
      </c>
      <c r="J32" s="2"/>
      <c r="K32" s="2">
        <f>I32</f>
        <v>20</v>
      </c>
    </row>
    <row r="33" spans="1:11" ht="12.75">
      <c r="A33" s="3"/>
      <c r="B33" s="3"/>
      <c r="C33" s="5"/>
      <c r="D33" s="2">
        <v>0.75</v>
      </c>
      <c r="E33" s="2">
        <f>B2*D33</f>
        <v>17.25</v>
      </c>
      <c r="F33" s="2" t="s">
        <v>117</v>
      </c>
      <c r="G33" s="2" t="s">
        <v>49</v>
      </c>
      <c r="H33" s="10">
        <v>2</v>
      </c>
      <c r="I33" s="2"/>
      <c r="J33" s="2"/>
      <c r="K33" s="2">
        <v>20</v>
      </c>
    </row>
    <row r="34" spans="1:11" ht="12.75">
      <c r="A34" s="3"/>
      <c r="B34" s="3"/>
      <c r="C34" s="5"/>
      <c r="D34" s="2">
        <v>1.5</v>
      </c>
      <c r="E34" s="2">
        <f>B2*D34</f>
        <v>34.5</v>
      </c>
      <c r="F34" s="2" t="s">
        <v>117</v>
      </c>
      <c r="G34" s="2" t="s">
        <v>50</v>
      </c>
      <c r="H34" s="10">
        <v>1</v>
      </c>
      <c r="I34" s="2"/>
      <c r="J34" s="2"/>
      <c r="K34" s="2">
        <v>30</v>
      </c>
    </row>
    <row r="35" spans="1:12" ht="13.5" thickBot="1">
      <c r="A35" s="3"/>
      <c r="B35" s="3"/>
      <c r="C35" s="3"/>
      <c r="D35" s="6"/>
      <c r="E35" s="7"/>
      <c r="F35" s="7"/>
      <c r="G35" s="7"/>
      <c r="H35" s="7"/>
      <c r="I35" s="7"/>
      <c r="J35" s="7"/>
      <c r="K35" s="8">
        <f>SUM(K2:K34)</f>
        <v>2575.2059999999997</v>
      </c>
      <c r="L35" s="9">
        <f>K35/B2</f>
        <v>111.96547826086955</v>
      </c>
    </row>
    <row r="36" ht="13.5" thickTop="1"/>
  </sheetData>
  <mergeCells count="3">
    <mergeCell ref="A4:A5"/>
    <mergeCell ref="M7:P11"/>
    <mergeCell ref="M12:P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8">
      <selection activeCell="I24" sqref="I24"/>
    </sheetView>
  </sheetViews>
  <sheetFormatPr defaultColWidth="9.140625" defaultRowHeight="12.75"/>
  <cols>
    <col min="2" max="2" width="47.00390625" style="0" bestFit="1" customWidth="1"/>
  </cols>
  <sheetData>
    <row r="1" ht="24.75">
      <c r="B1" s="11" t="s">
        <v>94</v>
      </c>
    </row>
    <row r="2" spans="1:3" ht="18">
      <c r="A2" s="12"/>
      <c r="B2" s="17" t="s">
        <v>113</v>
      </c>
      <c r="C2" s="12"/>
    </row>
    <row r="3" spans="1:3" ht="18">
      <c r="A3" s="14"/>
      <c r="B3" s="16" t="s">
        <v>116</v>
      </c>
      <c r="C3" s="14"/>
    </row>
    <row r="4" spans="1:3" ht="18">
      <c r="A4" s="14"/>
      <c r="B4" s="16" t="s">
        <v>112</v>
      </c>
      <c r="C4" s="14"/>
    </row>
    <row r="5" spans="1:3" ht="21">
      <c r="A5" s="14"/>
      <c r="B5" s="15" t="s">
        <v>100</v>
      </c>
      <c r="C5" s="14"/>
    </row>
    <row r="6" spans="1:3" ht="21">
      <c r="A6" s="14"/>
      <c r="B6" s="15" t="s">
        <v>105</v>
      </c>
      <c r="C6" s="14"/>
    </row>
    <row r="7" spans="1:3" ht="21">
      <c r="A7" s="14"/>
      <c r="B7" s="15" t="s">
        <v>104</v>
      </c>
      <c r="C7" s="14"/>
    </row>
    <row r="8" spans="1:3" ht="21">
      <c r="A8" s="14"/>
      <c r="B8" s="15" t="s">
        <v>99</v>
      </c>
      <c r="C8" s="14"/>
    </row>
    <row r="9" spans="1:3" ht="21">
      <c r="A9" s="14"/>
      <c r="B9" s="15" t="s">
        <v>97</v>
      </c>
      <c r="C9" s="14"/>
    </row>
    <row r="10" spans="1:3" ht="21">
      <c r="A10" s="12"/>
      <c r="B10" s="13" t="s">
        <v>101</v>
      </c>
      <c r="C10" s="12"/>
    </row>
    <row r="11" spans="1:3" ht="21">
      <c r="A11" s="14"/>
      <c r="B11" s="15" t="s">
        <v>102</v>
      </c>
      <c r="C11" s="14"/>
    </row>
    <row r="12" spans="1:3" ht="21">
      <c r="A12" s="14"/>
      <c r="B12" s="15" t="s">
        <v>98</v>
      </c>
      <c r="C12" s="14"/>
    </row>
    <row r="13" spans="1:3" ht="21">
      <c r="A13" s="14"/>
      <c r="B13" s="15" t="s">
        <v>96</v>
      </c>
      <c r="C13" s="14"/>
    </row>
    <row r="14" spans="1:3" ht="21">
      <c r="A14" s="14"/>
      <c r="B14" s="15" t="s">
        <v>95</v>
      </c>
      <c r="C14" s="14"/>
    </row>
    <row r="15" spans="1:3" ht="21">
      <c r="A15" s="14"/>
      <c r="B15" s="15" t="s">
        <v>103</v>
      </c>
      <c r="C15" s="14"/>
    </row>
    <row r="16" spans="1:3" ht="21">
      <c r="A16" s="14"/>
      <c r="B16" s="15" t="s">
        <v>106</v>
      </c>
      <c r="C16" s="14"/>
    </row>
    <row r="17" spans="1:3" ht="21">
      <c r="A17" s="14"/>
      <c r="B17" s="15" t="s">
        <v>107</v>
      </c>
      <c r="C17" s="14"/>
    </row>
    <row r="18" spans="1:3" ht="21">
      <c r="A18" s="14"/>
      <c r="B18" s="15" t="s">
        <v>114</v>
      </c>
      <c r="C18" s="14"/>
    </row>
    <row r="19" spans="1:3" ht="21">
      <c r="A19" s="14"/>
      <c r="B19" s="15" t="s">
        <v>115</v>
      </c>
      <c r="C19" s="14"/>
    </row>
    <row r="20" spans="1:3" ht="21">
      <c r="A20" s="14"/>
      <c r="B20" s="15" t="s">
        <v>109</v>
      </c>
      <c r="C20" s="14"/>
    </row>
    <row r="21" spans="1:3" ht="21">
      <c r="A21" s="14"/>
      <c r="B21" s="15" t="s">
        <v>108</v>
      </c>
      <c r="C21" s="14"/>
    </row>
    <row r="22" spans="1:3" ht="18">
      <c r="A22" s="14"/>
      <c r="B22" s="16" t="s">
        <v>110</v>
      </c>
      <c r="C22" s="14"/>
    </row>
    <row r="23" spans="1:2" ht="18">
      <c r="A23" s="14"/>
      <c r="B23" s="16" t="s">
        <v>111</v>
      </c>
    </row>
    <row r="24" spans="1:2" ht="18">
      <c r="A24" s="14"/>
      <c r="B24" s="1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6"/>
  <sheetViews>
    <sheetView workbookViewId="0" topLeftCell="F1">
      <selection activeCell="G4" sqref="G4"/>
    </sheetView>
  </sheetViews>
  <sheetFormatPr defaultColWidth="9.140625" defaultRowHeight="12.75"/>
  <cols>
    <col min="7" max="7" width="10.140625" style="0" bestFit="1" customWidth="1"/>
    <col min="8" max="8" width="14.28125" style="0" customWidth="1"/>
    <col min="9" max="9" width="21.140625" style="0" customWidth="1"/>
    <col min="15" max="15" width="2.00390625" style="0" bestFit="1" customWidth="1"/>
  </cols>
  <sheetData>
    <row r="3" ht="12.75">
      <c r="F3" t="s">
        <v>252</v>
      </c>
    </row>
    <row r="4" spans="2:7" ht="12.75">
      <c r="B4" t="s">
        <v>21</v>
      </c>
      <c r="C4">
        <v>1</v>
      </c>
      <c r="D4" t="s">
        <v>39</v>
      </c>
      <c r="G4">
        <f>1060*'hyres kostnader'!A1</f>
        <v>1187.2</v>
      </c>
    </row>
    <row r="5" spans="2:10" ht="12.75">
      <c r="B5" t="s">
        <v>22</v>
      </c>
      <c r="C5">
        <v>2</v>
      </c>
      <c r="D5" t="s">
        <v>39</v>
      </c>
      <c r="G5" s="42"/>
      <c r="H5" s="43"/>
      <c r="I5" s="43"/>
      <c r="J5" s="44"/>
    </row>
    <row r="6" spans="2:10" ht="12.75">
      <c r="B6" t="s">
        <v>23</v>
      </c>
      <c r="C6">
        <v>3</v>
      </c>
      <c r="D6" t="s">
        <v>39</v>
      </c>
      <c r="G6" s="42"/>
      <c r="H6" s="43"/>
      <c r="I6" s="43"/>
      <c r="J6" s="44"/>
    </row>
    <row r="7" spans="2:10" ht="12.75">
      <c r="B7" t="s">
        <v>19</v>
      </c>
      <c r="C7">
        <v>4</v>
      </c>
      <c r="D7" t="s">
        <v>39</v>
      </c>
      <c r="G7" s="42"/>
      <c r="H7" s="43"/>
      <c r="I7" s="43"/>
      <c r="J7" s="44"/>
    </row>
    <row r="8" spans="2:10" ht="12.75">
      <c r="B8" t="s">
        <v>18</v>
      </c>
      <c r="C8">
        <v>5</v>
      </c>
      <c r="D8" t="s">
        <v>39</v>
      </c>
      <c r="G8" s="42"/>
      <c r="H8" s="43"/>
      <c r="I8" s="43"/>
      <c r="J8" s="44"/>
    </row>
    <row r="9" spans="1:4" ht="12.75">
      <c r="A9" t="s">
        <v>37</v>
      </c>
      <c r="B9" t="s">
        <v>24</v>
      </c>
      <c r="C9">
        <v>6</v>
      </c>
      <c r="D9" t="s">
        <v>39</v>
      </c>
    </row>
    <row r="10" spans="2:10" ht="12.75">
      <c r="B10" t="s">
        <v>25</v>
      </c>
      <c r="C10">
        <v>7</v>
      </c>
      <c r="D10" t="s">
        <v>39</v>
      </c>
      <c r="G10" s="42"/>
      <c r="H10" s="43"/>
      <c r="I10" s="43"/>
      <c r="J10" s="44"/>
    </row>
    <row r="11" spans="2:4" ht="12.75">
      <c r="B11" t="s">
        <v>20</v>
      </c>
      <c r="C11">
        <v>8</v>
      </c>
      <c r="D11" t="s">
        <v>39</v>
      </c>
    </row>
    <row r="12" spans="2:4" ht="12.75">
      <c r="B12" t="s">
        <v>26</v>
      </c>
      <c r="C12">
        <v>9</v>
      </c>
      <c r="D12" t="s">
        <v>39</v>
      </c>
    </row>
    <row r="13" spans="2:4" ht="12.75">
      <c r="B13" t="s">
        <v>38</v>
      </c>
      <c r="C13">
        <v>10</v>
      </c>
      <c r="D13" t="s">
        <v>39</v>
      </c>
    </row>
    <row r="16" spans="2:12" ht="12.75">
      <c r="B16" t="s">
        <v>27</v>
      </c>
      <c r="C16">
        <v>1</v>
      </c>
      <c r="D16" t="s">
        <v>39</v>
      </c>
      <c r="J16" s="45"/>
      <c r="K16" s="68"/>
      <c r="L16" s="70"/>
    </row>
    <row r="17" spans="2:12" ht="12.75">
      <c r="B17" t="s">
        <v>28</v>
      </c>
      <c r="C17">
        <v>2</v>
      </c>
      <c r="D17" t="s">
        <v>39</v>
      </c>
      <c r="J17" s="45"/>
      <c r="L17" s="22"/>
    </row>
    <row r="18" spans="2:17" ht="12.75">
      <c r="B18" t="s">
        <v>29</v>
      </c>
      <c r="C18">
        <v>3</v>
      </c>
      <c r="D18" t="s">
        <v>39</v>
      </c>
      <c r="G18" s="46"/>
      <c r="H18" s="47"/>
      <c r="J18" s="48"/>
      <c r="L18" s="22"/>
      <c r="P18" s="49"/>
      <c r="Q18" s="50"/>
    </row>
    <row r="19" spans="2:18" ht="12.75">
      <c r="B19" t="s">
        <v>30</v>
      </c>
      <c r="C19">
        <v>4</v>
      </c>
      <c r="D19" t="s">
        <v>39</v>
      </c>
      <c r="G19" s="49"/>
      <c r="H19" s="49"/>
      <c r="I19" s="51"/>
      <c r="J19" s="52"/>
      <c r="K19" s="51"/>
      <c r="L19" s="51"/>
      <c r="N19" s="12"/>
      <c r="O19" s="12"/>
      <c r="P19" s="53"/>
      <c r="Q19" s="35"/>
      <c r="R19" s="61"/>
    </row>
    <row r="20" spans="2:18" ht="12.75">
      <c r="B20" t="s">
        <v>31</v>
      </c>
      <c r="C20">
        <v>5</v>
      </c>
      <c r="D20" t="s">
        <v>39</v>
      </c>
      <c r="G20" s="50"/>
      <c r="H20" s="50"/>
      <c r="I20" s="54"/>
      <c r="J20" s="55"/>
      <c r="K20" s="54"/>
      <c r="L20" s="54"/>
      <c r="N20" s="14"/>
      <c r="O20" s="14"/>
      <c r="P20" s="56"/>
      <c r="Q20" s="57"/>
      <c r="R20" s="61"/>
    </row>
    <row r="21" spans="2:18" ht="12.75">
      <c r="B21" t="s">
        <v>32</v>
      </c>
      <c r="C21">
        <v>6</v>
      </c>
      <c r="D21" t="s">
        <v>39</v>
      </c>
      <c r="I21" s="58"/>
      <c r="J21" s="59"/>
      <c r="K21" s="60"/>
      <c r="L21" s="58"/>
      <c r="N21" s="14"/>
      <c r="O21" s="14"/>
      <c r="P21" s="56"/>
      <c r="Q21" s="57"/>
      <c r="R21" s="61"/>
    </row>
    <row r="22" spans="2:18" ht="12.75">
      <c r="B22" t="s">
        <v>33</v>
      </c>
      <c r="C22">
        <v>7</v>
      </c>
      <c r="D22" t="s">
        <v>39</v>
      </c>
      <c r="L22" s="61"/>
      <c r="N22" s="14"/>
      <c r="O22" s="14"/>
      <c r="P22" s="56"/>
      <c r="Q22" s="57"/>
      <c r="R22" s="61"/>
    </row>
    <row r="23" spans="2:18" ht="12.75">
      <c r="B23" t="s">
        <v>34</v>
      </c>
      <c r="C23">
        <v>8</v>
      </c>
      <c r="D23" t="s">
        <v>39</v>
      </c>
      <c r="P23" s="51"/>
      <c r="Q23" s="54"/>
      <c r="R23" s="61"/>
    </row>
    <row r="24" spans="2:4" ht="12.75">
      <c r="B24" t="s">
        <v>35</v>
      </c>
      <c r="C24">
        <v>9</v>
      </c>
      <c r="D24" t="s">
        <v>39</v>
      </c>
    </row>
    <row r="25" spans="1:4" ht="12.75">
      <c r="A25" t="s">
        <v>37</v>
      </c>
      <c r="B25" t="s">
        <v>36</v>
      </c>
      <c r="C25">
        <v>10</v>
      </c>
      <c r="D25" t="s">
        <v>39</v>
      </c>
    </row>
    <row r="26" spans="2:4" ht="12.75">
      <c r="B26" t="s">
        <v>24</v>
      </c>
      <c r="C26">
        <v>11</v>
      </c>
      <c r="D26" t="s">
        <v>39</v>
      </c>
    </row>
  </sheetData>
  <mergeCells count="1">
    <mergeCell ref="K16:L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2" sqref="C2"/>
    </sheetView>
  </sheetViews>
  <sheetFormatPr defaultColWidth="9.140625" defaultRowHeight="12.75"/>
  <cols>
    <col min="2" max="2" width="10.8515625" style="0" bestFit="1" customWidth="1"/>
    <col min="3" max="3" width="23.7109375" style="0" bestFit="1" customWidth="1"/>
    <col min="4" max="4" width="2.140625" style="0" customWidth="1"/>
  </cols>
  <sheetData>
    <row r="1" spans="1:4" ht="15">
      <c r="A1" s="72" t="s">
        <v>125</v>
      </c>
      <c r="B1" s="73"/>
      <c r="C1" s="70"/>
      <c r="D1" s="70"/>
    </row>
    <row r="2" spans="1:3" ht="12.75">
      <c r="A2" s="25" t="s">
        <v>147</v>
      </c>
      <c r="B2" s="22"/>
      <c r="C2" s="22"/>
    </row>
    <row r="4" spans="2:6" ht="12.75">
      <c r="B4" s="23"/>
      <c r="E4" s="71"/>
      <c r="F4" s="74"/>
    </row>
    <row r="5" spans="2:6" ht="12.75">
      <c r="B5" s="24" t="s">
        <v>76</v>
      </c>
      <c r="C5" t="s">
        <v>126</v>
      </c>
      <c r="E5" s="75"/>
      <c r="F5" s="74"/>
    </row>
    <row r="6" spans="2:6" ht="12.75">
      <c r="B6" s="23" t="s">
        <v>127</v>
      </c>
      <c r="C6" t="s">
        <v>128</v>
      </c>
      <c r="E6" s="71" t="s">
        <v>129</v>
      </c>
      <c r="F6" s="68"/>
    </row>
    <row r="7" spans="2:6" ht="12.75">
      <c r="B7" s="23" t="s">
        <v>127</v>
      </c>
      <c r="C7" t="s">
        <v>130</v>
      </c>
      <c r="E7" s="68"/>
      <c r="F7" s="68"/>
    </row>
    <row r="8" spans="2:6" ht="12.75">
      <c r="B8" s="23" t="s">
        <v>131</v>
      </c>
      <c r="C8" t="s">
        <v>132</v>
      </c>
      <c r="E8" s="71" t="s">
        <v>133</v>
      </c>
      <c r="F8" s="68"/>
    </row>
    <row r="9" spans="2:6" ht="12.75">
      <c r="B9" t="s">
        <v>134</v>
      </c>
      <c r="C9" t="s">
        <v>135</v>
      </c>
      <c r="E9" s="68"/>
      <c r="F9" s="68"/>
    </row>
    <row r="10" spans="2:6" ht="12.75">
      <c r="B10" t="s">
        <v>136</v>
      </c>
      <c r="C10" t="s">
        <v>137</v>
      </c>
      <c r="E10" s="71" t="s">
        <v>138</v>
      </c>
      <c r="F10" s="68"/>
    </row>
    <row r="11" spans="2:6" ht="12.75">
      <c r="B11" s="23" t="s">
        <v>139</v>
      </c>
      <c r="C11" t="s">
        <v>140</v>
      </c>
      <c r="E11" s="68"/>
      <c r="F11" s="68"/>
    </row>
    <row r="12" spans="2:6" ht="12.75">
      <c r="B12" t="s">
        <v>76</v>
      </c>
      <c r="C12" t="s">
        <v>141</v>
      </c>
      <c r="E12" s="71" t="s">
        <v>142</v>
      </c>
      <c r="F12" s="68"/>
    </row>
    <row r="13" spans="2:6" ht="12.75">
      <c r="B13" t="s">
        <v>143</v>
      </c>
      <c r="C13" t="s">
        <v>144</v>
      </c>
      <c r="E13" s="68"/>
      <c r="F13" s="68"/>
    </row>
    <row r="14" spans="2:6" ht="12.75">
      <c r="B14" t="s">
        <v>145</v>
      </c>
      <c r="C14" t="s">
        <v>146</v>
      </c>
      <c r="E14" s="68"/>
      <c r="F14" s="68"/>
    </row>
    <row r="15" spans="2:6" ht="12.75">
      <c r="B15" t="s">
        <v>145</v>
      </c>
      <c r="C15" t="s">
        <v>88</v>
      </c>
      <c r="E15" s="68"/>
      <c r="F15" s="68"/>
    </row>
  </sheetData>
  <mergeCells count="7">
    <mergeCell ref="E8:F9"/>
    <mergeCell ref="E10:F11"/>
    <mergeCell ref="E12:F15"/>
    <mergeCell ref="A1:D1"/>
    <mergeCell ref="E4:F4"/>
    <mergeCell ref="E5:F5"/>
    <mergeCell ref="E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33" sqref="D33"/>
    </sheetView>
  </sheetViews>
  <sheetFormatPr defaultColWidth="9.140625" defaultRowHeight="12.75"/>
  <cols>
    <col min="1" max="1" width="6.57421875" style="0" bestFit="1" customWidth="1"/>
    <col min="3" max="3" width="12.28125" style="0" bestFit="1" customWidth="1"/>
    <col min="4" max="4" width="16.421875" style="0" customWidth="1"/>
    <col min="5" max="5" width="5.140625" style="0" customWidth="1"/>
  </cols>
  <sheetData>
    <row r="1" spans="3:9" ht="18">
      <c r="C1" s="26" t="s">
        <v>148</v>
      </c>
      <c r="D1" s="27">
        <v>20</v>
      </c>
      <c r="E1" s="27"/>
      <c r="F1" s="27"/>
      <c r="G1" s="27"/>
      <c r="H1" s="27"/>
      <c r="I1" s="27"/>
    </row>
    <row r="2" spans="3:9" ht="12.75">
      <c r="C2" s="27"/>
      <c r="D2" s="27"/>
      <c r="E2" s="27"/>
      <c r="F2" s="27"/>
      <c r="G2" s="27"/>
      <c r="H2" s="27"/>
      <c r="I2" s="27"/>
    </row>
    <row r="3" spans="1:9" ht="12.75">
      <c r="A3" s="36" t="s">
        <v>236</v>
      </c>
      <c r="B3" s="27">
        <v>20</v>
      </c>
      <c r="C3" s="27"/>
      <c r="D3" s="27"/>
      <c r="E3" s="27"/>
      <c r="F3" s="27"/>
      <c r="G3" s="27"/>
      <c r="H3" s="27"/>
      <c r="I3" s="27"/>
    </row>
    <row r="4" spans="1:9" ht="12.75">
      <c r="A4" s="37">
        <v>2</v>
      </c>
      <c r="B4" s="41">
        <f>A4*D1/4</f>
        <v>10</v>
      </c>
      <c r="C4" s="28" t="s">
        <v>149</v>
      </c>
      <c r="D4" s="28" t="s">
        <v>150</v>
      </c>
      <c r="E4" s="27"/>
      <c r="F4" s="27" t="s">
        <v>151</v>
      </c>
      <c r="G4" s="27"/>
      <c r="H4" s="27"/>
      <c r="I4" s="27"/>
    </row>
    <row r="5" spans="1:9" ht="12.75">
      <c r="A5" s="37">
        <v>1</v>
      </c>
      <c r="B5" s="41">
        <f>A5*D1/4</f>
        <v>5</v>
      </c>
      <c r="C5" s="28" t="s">
        <v>76</v>
      </c>
      <c r="D5" s="28" t="s">
        <v>152</v>
      </c>
      <c r="E5" s="27"/>
      <c r="F5" s="76" t="s">
        <v>153</v>
      </c>
      <c r="G5" s="77"/>
      <c r="H5" s="77"/>
      <c r="I5" s="77"/>
    </row>
    <row r="6" spans="1:9" ht="12.75">
      <c r="A6" s="37">
        <v>2</v>
      </c>
      <c r="B6" s="41">
        <f>A6*D1/4</f>
        <v>10</v>
      </c>
      <c r="C6" s="28" t="s">
        <v>136</v>
      </c>
      <c r="D6" s="28" t="s">
        <v>154</v>
      </c>
      <c r="E6" s="27"/>
      <c r="F6" s="77"/>
      <c r="G6" s="77"/>
      <c r="H6" s="77"/>
      <c r="I6" s="77"/>
    </row>
    <row r="7" spans="1:9" ht="12.75">
      <c r="A7" s="37">
        <v>3</v>
      </c>
      <c r="B7" s="41">
        <f>A7*D1/4</f>
        <v>15</v>
      </c>
      <c r="C7" s="28" t="s">
        <v>155</v>
      </c>
      <c r="D7" s="28" t="s">
        <v>156</v>
      </c>
      <c r="E7" s="27"/>
      <c r="F7" s="77"/>
      <c r="G7" s="77"/>
      <c r="H7" s="77"/>
      <c r="I7" s="77"/>
    </row>
    <row r="8" spans="1:9" ht="12.75">
      <c r="A8" s="37">
        <v>0.5</v>
      </c>
      <c r="B8" s="41">
        <f>A8*D1/4</f>
        <v>2.5</v>
      </c>
      <c r="C8" s="28" t="s">
        <v>64</v>
      </c>
      <c r="D8" s="28" t="s">
        <v>157</v>
      </c>
      <c r="E8" s="27"/>
      <c r="F8" s="77"/>
      <c r="G8" s="77"/>
      <c r="H8" s="77"/>
      <c r="I8" s="77"/>
    </row>
    <row r="9" spans="1:9" ht="12.75">
      <c r="A9" s="37">
        <v>1</v>
      </c>
      <c r="B9" s="41">
        <f>A9*D1/4</f>
        <v>5</v>
      </c>
      <c r="C9" s="28" t="s">
        <v>158</v>
      </c>
      <c r="D9" s="28" t="s">
        <v>89</v>
      </c>
      <c r="E9" s="27"/>
      <c r="F9" s="77"/>
      <c r="G9" s="77"/>
      <c r="H9" s="77"/>
      <c r="I9" s="77"/>
    </row>
    <row r="10" spans="1:9" ht="12.75">
      <c r="A10" s="38">
        <v>0.5</v>
      </c>
      <c r="B10" s="41">
        <f>A10*D1/4</f>
        <v>2.5</v>
      </c>
      <c r="C10" s="27" t="s">
        <v>159</v>
      </c>
      <c r="D10" s="28" t="s">
        <v>88</v>
      </c>
      <c r="E10" s="27"/>
      <c r="F10" s="77" t="s">
        <v>160</v>
      </c>
      <c r="G10" s="77"/>
      <c r="H10" s="77"/>
      <c r="I10" s="77"/>
    </row>
    <row r="11" spans="1:9" ht="12.75">
      <c r="A11" s="39">
        <v>1</v>
      </c>
      <c r="B11" s="41">
        <f>A11*D1/4</f>
        <v>5</v>
      </c>
      <c r="C11" s="24" t="s">
        <v>161</v>
      </c>
      <c r="D11" s="24" t="s">
        <v>162</v>
      </c>
      <c r="E11" s="27"/>
      <c r="F11" s="77"/>
      <c r="G11" s="77"/>
      <c r="H11" s="77"/>
      <c r="I11" s="77"/>
    </row>
    <row r="12" spans="1:9" ht="12.75">
      <c r="A12" s="39">
        <v>4</v>
      </c>
      <c r="B12" s="41">
        <f>A12*D1/4</f>
        <v>20</v>
      </c>
      <c r="C12" s="24" t="s">
        <v>163</v>
      </c>
      <c r="D12" s="24" t="s">
        <v>132</v>
      </c>
      <c r="E12" s="27"/>
      <c r="F12" s="77"/>
      <c r="G12" s="77"/>
      <c r="H12" s="77"/>
      <c r="I12" s="77"/>
    </row>
    <row r="13" spans="1:9" ht="12.75">
      <c r="A13" s="39">
        <v>2.5</v>
      </c>
      <c r="B13" s="41">
        <f>A13*D1/4</f>
        <v>12.5</v>
      </c>
      <c r="C13" s="24" t="s">
        <v>164</v>
      </c>
      <c r="D13" s="24" t="s">
        <v>165</v>
      </c>
      <c r="E13" s="27"/>
      <c r="F13" s="76" t="s">
        <v>166</v>
      </c>
      <c r="G13" s="77"/>
      <c r="H13" s="77"/>
      <c r="I13" s="77"/>
    </row>
    <row r="14" spans="1:9" ht="12.75">
      <c r="A14" s="39"/>
      <c r="B14" s="41"/>
      <c r="C14" s="24"/>
      <c r="D14" s="24"/>
      <c r="E14" s="27"/>
      <c r="F14" s="77"/>
      <c r="G14" s="77"/>
      <c r="H14" s="77"/>
      <c r="I14" s="77"/>
    </row>
    <row r="15" spans="1:9" ht="12.75">
      <c r="A15" s="40"/>
      <c r="B15" s="41"/>
      <c r="C15" s="30" t="s">
        <v>167</v>
      </c>
      <c r="D15" s="24"/>
      <c r="E15" s="27"/>
      <c r="F15" s="77"/>
      <c r="G15" s="77"/>
      <c r="H15" s="77"/>
      <c r="I15" s="77"/>
    </row>
    <row r="16" spans="1:9" ht="12.75">
      <c r="A16" s="39">
        <v>1</v>
      </c>
      <c r="B16" s="41">
        <f>A16*D1/4</f>
        <v>5</v>
      </c>
      <c r="C16" s="24" t="s">
        <v>168</v>
      </c>
      <c r="D16" s="24" t="s">
        <v>169</v>
      </c>
      <c r="E16" s="27"/>
      <c r="F16" s="77"/>
      <c r="G16" s="77"/>
      <c r="H16" s="77"/>
      <c r="I16" s="77"/>
    </row>
    <row r="17" spans="1:9" ht="12.75">
      <c r="A17" s="38">
        <v>3</v>
      </c>
      <c r="B17" s="41">
        <f>A17*D1/4</f>
        <v>15</v>
      </c>
      <c r="C17" s="27" t="s">
        <v>170</v>
      </c>
      <c r="D17" s="24" t="s">
        <v>49</v>
      </c>
      <c r="E17" s="27"/>
      <c r="F17" s="77"/>
      <c r="G17" s="77"/>
      <c r="H17" s="77"/>
      <c r="I17" s="77"/>
    </row>
    <row r="18" spans="1:9" ht="12.75">
      <c r="A18" s="39">
        <v>2</v>
      </c>
      <c r="B18" s="41">
        <f>A18*D1/4</f>
        <v>10</v>
      </c>
      <c r="C18" s="31">
        <v>37988</v>
      </c>
      <c r="D18" s="24" t="s">
        <v>171</v>
      </c>
      <c r="E18" s="27"/>
      <c r="F18" s="77"/>
      <c r="G18" s="77"/>
      <c r="H18" s="77"/>
      <c r="I18" s="77"/>
    </row>
    <row r="19" spans="1:9" ht="12.75">
      <c r="A19" s="39">
        <v>0.5</v>
      </c>
      <c r="B19" s="41">
        <f>A19*D1/4</f>
        <v>2.5</v>
      </c>
      <c r="C19" s="24" t="s">
        <v>172</v>
      </c>
      <c r="D19" s="24" t="s">
        <v>173</v>
      </c>
      <c r="E19" s="27"/>
      <c r="F19" s="76" t="s">
        <v>174</v>
      </c>
      <c r="G19" s="77"/>
      <c r="H19" s="77"/>
      <c r="I19" s="77"/>
    </row>
    <row r="20" spans="1:9" ht="12.75">
      <c r="A20" s="37">
        <v>6</v>
      </c>
      <c r="B20" s="41">
        <f>A20*D1/4</f>
        <v>30</v>
      </c>
      <c r="C20" s="28" t="s">
        <v>175</v>
      </c>
      <c r="D20" s="28" t="s">
        <v>176</v>
      </c>
      <c r="E20" s="27"/>
      <c r="F20" s="77"/>
      <c r="G20" s="77"/>
      <c r="H20" s="77"/>
      <c r="I20" s="77"/>
    </row>
    <row r="21" spans="1:9" ht="12.75">
      <c r="A21" s="36"/>
      <c r="B21" s="41">
        <f>A21*D1</f>
        <v>0</v>
      </c>
      <c r="C21" s="27"/>
      <c r="D21" s="24" t="s">
        <v>177</v>
      </c>
      <c r="E21" s="27"/>
      <c r="F21" s="77"/>
      <c r="G21" s="77"/>
      <c r="H21" s="77"/>
      <c r="I21" s="77"/>
    </row>
    <row r="22" spans="1:9" ht="12.75">
      <c r="A22">
        <v>2</v>
      </c>
      <c r="B22" s="41">
        <f>A22*D1/4</f>
        <v>10</v>
      </c>
      <c r="C22" s="27" t="s">
        <v>235</v>
      </c>
      <c r="D22" s="27" t="s">
        <v>178</v>
      </c>
      <c r="E22" s="27"/>
      <c r="F22" s="77"/>
      <c r="G22" s="77"/>
      <c r="H22" s="77"/>
      <c r="I22" s="77"/>
    </row>
    <row r="23" spans="6:9" ht="12.75">
      <c r="F23" s="77"/>
      <c r="G23" s="77"/>
      <c r="H23" s="77"/>
      <c r="I23" s="77"/>
    </row>
  </sheetData>
  <mergeCells count="4">
    <mergeCell ref="F5:I9"/>
    <mergeCell ref="F10:I12"/>
    <mergeCell ref="F13:I18"/>
    <mergeCell ref="F19:I2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selection activeCell="H8" sqref="H8"/>
    </sheetView>
  </sheetViews>
  <sheetFormatPr defaultColWidth="9.140625" defaultRowHeight="12.75"/>
  <cols>
    <col min="2" max="2" width="11.57421875" style="0" bestFit="1" customWidth="1"/>
    <col min="4" max="4" width="15.57421875" style="0" bestFit="1" customWidth="1"/>
    <col min="5" max="5" width="15.57421875" style="0" customWidth="1"/>
  </cols>
  <sheetData>
    <row r="2" ht="15.75">
      <c r="B2" s="1" t="s">
        <v>212</v>
      </c>
    </row>
    <row r="4" spans="2:3" ht="12.75">
      <c r="B4" t="s">
        <v>213</v>
      </c>
      <c r="C4" t="s">
        <v>45</v>
      </c>
    </row>
    <row r="6" spans="2:6" ht="12.75">
      <c r="B6" s="27" t="s">
        <v>214</v>
      </c>
      <c r="C6" s="27" t="s">
        <v>76</v>
      </c>
      <c r="D6" s="27" t="s">
        <v>229</v>
      </c>
      <c r="E6" s="27" t="s">
        <v>227</v>
      </c>
      <c r="F6" s="27"/>
    </row>
    <row r="7" spans="2:6" ht="12.75">
      <c r="B7" s="27"/>
      <c r="C7" s="27" t="s">
        <v>234</v>
      </c>
      <c r="D7" s="27" t="s">
        <v>154</v>
      </c>
      <c r="E7" s="27"/>
      <c r="F7" s="27"/>
    </row>
    <row r="8" spans="2:6" ht="12.75">
      <c r="B8" s="27"/>
      <c r="C8" s="28" t="s">
        <v>231</v>
      </c>
      <c r="D8" s="28" t="s">
        <v>217</v>
      </c>
      <c r="E8" s="78" t="s">
        <v>228</v>
      </c>
      <c r="F8" s="78"/>
    </row>
    <row r="9" spans="2:6" ht="12.75">
      <c r="B9" s="27"/>
      <c r="C9" s="28" t="s">
        <v>232</v>
      </c>
      <c r="D9" s="28" t="s">
        <v>221</v>
      </c>
      <c r="E9" s="77"/>
      <c r="F9" s="77"/>
    </row>
    <row r="10" spans="2:6" ht="12.75">
      <c r="B10" s="27"/>
      <c r="C10" s="28"/>
      <c r="D10" s="28" t="s">
        <v>88</v>
      </c>
      <c r="E10" s="77"/>
      <c r="F10" s="77"/>
    </row>
    <row r="11" spans="2:6" ht="12.75" customHeight="1">
      <c r="B11" s="27"/>
      <c r="C11" s="28" t="s">
        <v>233</v>
      </c>
      <c r="D11" s="28" t="s">
        <v>223</v>
      </c>
      <c r="E11" s="77"/>
      <c r="F11" s="77"/>
    </row>
    <row r="12" spans="2:6" ht="43.5" customHeight="1">
      <c r="B12" s="27"/>
      <c r="C12" s="28" t="s">
        <v>233</v>
      </c>
      <c r="D12" s="28" t="s">
        <v>225</v>
      </c>
      <c r="E12" s="77"/>
      <c r="F12" s="77"/>
    </row>
    <row r="13" spans="2:6" ht="3.75" customHeight="1">
      <c r="B13" s="27"/>
      <c r="C13" s="28"/>
      <c r="D13" s="28"/>
      <c r="E13" s="29"/>
      <c r="F13" s="29"/>
    </row>
    <row r="14" spans="2:6" ht="12.75">
      <c r="B14" s="27"/>
      <c r="C14" s="28"/>
      <c r="D14" s="28"/>
      <c r="E14" s="27"/>
      <c r="F14" s="27"/>
    </row>
    <row r="15" spans="2:6" ht="12.75">
      <c r="B15" s="27"/>
      <c r="C15" s="27"/>
      <c r="D15" s="27"/>
      <c r="E15" s="79" t="s">
        <v>224</v>
      </c>
      <c r="F15" s="79"/>
    </row>
    <row r="16" spans="2:6" ht="12.75">
      <c r="B16" s="27" t="s">
        <v>215</v>
      </c>
      <c r="C16" s="27"/>
      <c r="D16" s="27"/>
      <c r="E16" s="78"/>
      <c r="F16" s="78"/>
    </row>
    <row r="17" spans="2:6" ht="12.75">
      <c r="B17" s="27"/>
      <c r="C17" s="28" t="s">
        <v>216</v>
      </c>
      <c r="D17" s="28" t="s">
        <v>217</v>
      </c>
      <c r="E17" s="78" t="s">
        <v>230</v>
      </c>
      <c r="F17" s="78"/>
    </row>
    <row r="18" spans="2:6" ht="12.75">
      <c r="B18" s="27"/>
      <c r="C18" s="28" t="s">
        <v>218</v>
      </c>
      <c r="D18" s="28" t="s">
        <v>219</v>
      </c>
      <c r="E18" s="77"/>
      <c r="F18" s="77"/>
    </row>
    <row r="19" spans="2:6" ht="12.75">
      <c r="B19" s="27"/>
      <c r="C19" s="28" t="s">
        <v>220</v>
      </c>
      <c r="D19" s="28" t="s">
        <v>221</v>
      </c>
      <c r="E19" s="77"/>
      <c r="F19" s="77"/>
    </row>
    <row r="20" spans="2:6" ht="12.75">
      <c r="B20" s="27"/>
      <c r="C20" s="28"/>
      <c r="D20" s="28" t="s">
        <v>88</v>
      </c>
      <c r="E20" s="77"/>
      <c r="F20" s="77"/>
    </row>
    <row r="21" spans="2:6" ht="12.75">
      <c r="B21" s="27"/>
      <c r="C21" s="28" t="s">
        <v>222</v>
      </c>
      <c r="D21" s="28" t="s">
        <v>223</v>
      </c>
      <c r="E21" s="77"/>
      <c r="F21" s="77"/>
    </row>
    <row r="22" spans="2:6" ht="12.75">
      <c r="B22" s="27"/>
      <c r="C22" s="28" t="s">
        <v>222</v>
      </c>
      <c r="D22" s="28" t="s">
        <v>225</v>
      </c>
      <c r="E22" s="77"/>
      <c r="F22" s="77"/>
    </row>
    <row r="23" spans="2:6" ht="25.5">
      <c r="B23" s="27"/>
      <c r="C23" s="28"/>
      <c r="D23" s="28" t="s">
        <v>226</v>
      </c>
      <c r="E23" s="77"/>
      <c r="F23" s="77"/>
    </row>
    <row r="24" spans="2:6" ht="12.75">
      <c r="B24" s="27"/>
      <c r="C24" s="27"/>
      <c r="D24" s="27"/>
      <c r="E24" s="27"/>
      <c r="F24" s="27"/>
    </row>
    <row r="25" spans="2:6" ht="12.75">
      <c r="B25" s="27"/>
      <c r="C25" s="27"/>
      <c r="D25" s="27"/>
      <c r="E25" s="27"/>
      <c r="F25" s="27"/>
    </row>
    <row r="26" spans="2:6" ht="12.75">
      <c r="B26" s="27"/>
      <c r="C26" s="27"/>
      <c r="D26" s="27"/>
      <c r="E26" s="27"/>
      <c r="F26" s="27"/>
    </row>
  </sheetData>
  <mergeCells count="4">
    <mergeCell ref="E17:F23"/>
    <mergeCell ref="E8:F12"/>
    <mergeCell ref="E15:F15"/>
    <mergeCell ref="E16:F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utb-pc02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Olsvik</dc:creator>
  <cp:keywords/>
  <dc:description/>
  <cp:lastModifiedBy>Ina Olsvik</cp:lastModifiedBy>
  <cp:lastPrinted>2006-02-03T18:01:20Z</cp:lastPrinted>
  <dcterms:created xsi:type="dcterms:W3CDTF">2004-01-17T18:34:46Z</dcterms:created>
  <dcterms:modified xsi:type="dcterms:W3CDTF">2006-02-03T18:01:25Z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